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120" windowWidth="24915" windowHeight="11820"/>
  </bookViews>
  <sheets>
    <sheet name="Outil simulation tarifs GC" sheetId="1" r:id="rId1"/>
  </sheets>
  <definedNames>
    <definedName name="_xlnm.Print_Area" localSheetId="0">'Outil simulation tarifs GC'!$A$1:$F$63</definedName>
  </definedNames>
  <calcPr calcId="145621"/>
</workbook>
</file>

<file path=xl/calcChain.xml><?xml version="1.0" encoding="utf-8"?>
<calcChain xmlns="http://schemas.openxmlformats.org/spreadsheetml/2006/main">
  <c r="E33" i="1" l="1"/>
  <c r="C33" i="1"/>
  <c r="E34" i="1" l="1"/>
  <c r="D27" i="1"/>
  <c r="D18" i="1"/>
  <c r="D15" i="1"/>
  <c r="D10" i="1" l="1"/>
  <c r="D9" i="1"/>
  <c r="C34" i="1"/>
  <c r="E35" i="1"/>
  <c r="C35" i="1"/>
  <c r="D57" i="1"/>
  <c r="C36" i="1"/>
  <c r="E27" i="1"/>
  <c r="C27" i="1"/>
  <c r="E44" i="1" l="1"/>
  <c r="C43" i="1"/>
  <c r="E42" i="1"/>
  <c r="C44" i="1"/>
  <c r="E43" i="1" l="1"/>
  <c r="E51" i="1" s="1"/>
  <c r="E36" i="1"/>
  <c r="C42" i="1"/>
  <c r="C45" i="1" l="1"/>
  <c r="C51" i="1"/>
  <c r="D19" i="1"/>
  <c r="C61" i="1" l="1"/>
  <c r="E45" i="1"/>
  <c r="E61" i="1" l="1"/>
  <c r="C62" i="1" s="1"/>
  <c r="C63" i="1" l="1"/>
  <c r="E62" i="1"/>
  <c r="E63" i="1" s="1"/>
</calcChain>
</file>

<file path=xl/sharedStrings.xml><?xml version="1.0" encoding="utf-8"?>
<sst xmlns="http://schemas.openxmlformats.org/spreadsheetml/2006/main" count="70" uniqueCount="53">
  <si>
    <t>Allocation cuivre/fibre</t>
  </si>
  <si>
    <t>Part des accès fibre</t>
  </si>
  <si>
    <t>Tarif annuel</t>
  </si>
  <si>
    <t>Coûts annuels</t>
  </si>
  <si>
    <t>Déploiements mutualisés (aval PM)</t>
  </si>
  <si>
    <t>Longueurs (en km)</t>
  </si>
  <si>
    <t>Nombre d'accès commercialisés utilisant du GC d'Orange sur :</t>
  </si>
  <si>
    <t>le réseau cuivre</t>
  </si>
  <si>
    <t>ZTD</t>
  </si>
  <si>
    <t>ZMD privées</t>
  </si>
  <si>
    <t>ZMD publiques</t>
  </si>
  <si>
    <t>Diamètre moyen (en mm)</t>
  </si>
  <si>
    <t>Coût annuel spécifique à l'offre d'accès au génie civil pour les réseaux en fibre optique</t>
  </si>
  <si>
    <t>Total</t>
  </si>
  <si>
    <t>les réseaux optiques</t>
  </si>
  <si>
    <t>les réseaux cuivre et optiques</t>
  </si>
  <si>
    <t>Donnée d'entrée à choisir par l'utilisateur de l'outil</t>
  </si>
  <si>
    <t>Légende :</t>
  </si>
  <si>
    <t xml:space="preserve">Paramètre de l'outil </t>
  </si>
  <si>
    <t>Résultat de calcul</t>
  </si>
  <si>
    <t>Résultat d'une formule faisant appel aux cases précédentes : ne pas modifier pour un usage standard</t>
  </si>
  <si>
    <t>Accès programmés</t>
  </si>
  <si>
    <t>Accès raccordables</t>
  </si>
  <si>
    <t>Amont PM</t>
  </si>
  <si>
    <t>Aval PM</t>
  </si>
  <si>
    <t>Unités d'œuvre pour les autres réseaux en fibre optique utilisant le génie civil d'Orange</t>
  </si>
  <si>
    <t>Longueur totale (en km) utilisée par les autres usages (en particulier RCA)</t>
  </si>
  <si>
    <t>Synthèse de la simulation</t>
  </si>
  <si>
    <t>Diamètre moyen des déploiements autres (en particulier RCA)</t>
  </si>
  <si>
    <t>Volume (en m3) déployé par les autres usages (en particulier RCA) dans le génie civil d'Orange</t>
  </si>
  <si>
    <t>Volumes totaux déployés</t>
  </si>
  <si>
    <t>Déploiements non mutualisés (amont PM et autres usages)</t>
  </si>
  <si>
    <t>dont utilisant le GC Orange en aval PM</t>
  </si>
  <si>
    <t>Total volumes FttX déployés dans le GC d'Orange pour l'ensemble des opérateurs</t>
  </si>
  <si>
    <t>Volumes (en m3) déployés par un unique opérateur générique dans le GC d'Orange</t>
  </si>
  <si>
    <t>Estimation des coûts globaux de génie civil de boucle locale (conduite + aérien) et spécifiques à la fibre, à la date choisie.</t>
  </si>
  <si>
    <t>Coûts annuels de génie civil (GC)</t>
  </si>
  <si>
    <t>Les valeurs pré-remplies par l'Arcep peuvent être comprises comme compatibles à l'atteinte d'un scénarion "80% FttH" ; elles n'ont en aucun cas valeur de prévision. Attention à la cohérence entre ces valeurs !</t>
  </si>
  <si>
    <t>Outil de simulation des tarifs de l'offre d'utilisation du génie civil de boucle local d'Orange pour les réseaux en fibre optique</t>
  </si>
  <si>
    <t>Coût annuel du génie civil de boucle locale réutilisable (conduite + aérien)</t>
  </si>
  <si>
    <t>Ces valeurs sont les diamètres équivalents correspondant aux sections moyennes des volumes occupés dans le GC Orange par le ou les câble(s) modélisés en cas de déploiement d'un unique opérateur d'infrastructure générique.</t>
  </si>
  <si>
    <t>Ces coefficients permettent de passer des volumes génériques du modèle aux volumes réels. Ils sont a priori égaux à 1 en aval PM et ils augmentent en amont PM avec la densité des zones.Les valeurs suggérées sont des valeurs de long terme.</t>
  </si>
  <si>
    <t>Longueur et diamètre moyen simulés à partir des observations passées</t>
  </si>
  <si>
    <t>Unités d'œuvre pour les déploiements FttX mutualisés</t>
  </si>
  <si>
    <t>Les valeurs suggérées par l'Arcep à partir de son projet de modélisation ascendante de réseau de boucle locale optique mutualisée mis en consultation publique et d'autres sources peuvent être modifiées par l'utilisateur s'il le souhaite.</t>
  </si>
  <si>
    <t>Coûts de GC alloués aux réseaux en fibre optique</t>
  </si>
  <si>
    <t>Estimation des parcs d'accès commercialisés sur les réseaux d'accès cuivre et optiques utilisant le GC d'Orange retenus pour calculer l'allocation des coûts de GC de boucle locale à la date choisie (fin d'année n-2 pour les tarifs de l'année n)</t>
  </si>
  <si>
    <t>Les coûts du génie civil de boucle locale sont alloués en fonction de la part des accès commercialisés sur les réseaux en fibre optique.</t>
  </si>
  <si>
    <t>Accès FttX sur BLOM (accès programmés en amont PM, accès raccordables en aval PM)</t>
  </si>
  <si>
    <t>Les accès amont PM correspondent à l'ensemble des accès programmés (ie PM posé), les accès aval PM correspondent à l'ensemble des accès raccordables. La colonne centrale permet de préciser les accès programmés utilisant du GC d'Orange en aval PM et donc pris en compte dans le calcul du tarif forfaitaire.</t>
  </si>
  <si>
    <t>Longueurs moyennes (en m) de GC par accès  pour un réseau FttX déployé par un unique opérateur générique</t>
  </si>
  <si>
    <t>Coefficients pour passer du volume FttX  mono-opérateur au volume réel FttX multi-opérateur</t>
  </si>
  <si>
    <t>Ces longueurs moyennes correspondent environ à un scénario 80% FttH ; des valeurs d'accès raccordables significativement plus élevées en ZMD publiques devraient conduire à revoir significativement la valeur de la case E31. Attention en ZTD : le GC Orange est utilisé uniquement par les PM extérieurs mais la longueur moyenne est calculée sur l'ensemble de la zone.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</si>
</sst>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43" formatCode="_-* #,##0.00\ _€_-;\-* #,##0.00\ _€_-;_-* &quot;-&quot;??\ _€_-;_-@_-"/>
    <numFmt numFmtId="164" formatCode="#,##0.00&quot; m3&quot;"/>
    <numFmt numFmtId="165" formatCode="#,##0.00&quot; €/accès programmé&quot;"/>
    <numFmt numFmtId="166" formatCode="#,##0.000&quot; €/m.cm2&quot;"/>
    <numFmt numFmtId="167" formatCode="#,##0,,&quot; M€&quot;"/>
    <numFmt numFmtId="168" formatCode="#,##0&quot; km&quot;"/>
    <numFmt numFmtId="169" formatCode="0.00&quot; mm&quot;"/>
    <numFmt numFmtId="170" formatCode="#,##0&quot; m3&quot;"/>
  </numFmts>
  <fonts count="21"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color rgb="FFFF0000"/>
      <name val="Calibri"/>
      <family val="2"/>
      <scheme val="minor"/>
    </font>
    <font>
      <sz val="12"/>
      <color theme="1"/>
      <name val="Calibri"/>
      <family val="2"/>
      <scheme val="minor"/>
    </font>
    <font>
      <b/>
      <sz val="16"/>
      <color theme="1"/>
      <name val="Calibri"/>
      <family val="2"/>
      <scheme val="minor"/>
    </font>
    <font>
      <sz val="11"/>
      <color theme="1" tint="0.34998626667073579"/>
      <name val="Calibri"/>
      <family val="2"/>
      <scheme val="minor"/>
    </font>
    <font>
      <b/>
      <sz val="11"/>
      <color theme="1" tint="0.34998626667073579"/>
      <name val="Calibri"/>
      <family val="2"/>
      <scheme val="minor"/>
    </font>
    <font>
      <i/>
      <sz val="11"/>
      <name val="Calibri"/>
      <family val="2"/>
      <scheme val="minor"/>
    </font>
    <font>
      <sz val="11"/>
      <color theme="9"/>
      <name val="Calibri"/>
      <family val="2"/>
      <scheme val="minor"/>
    </font>
    <font>
      <sz val="11"/>
      <color theme="9" tint="-0.249977111117893"/>
      <name val="Calibri"/>
      <family val="2"/>
      <scheme val="minor"/>
    </font>
    <font>
      <i/>
      <sz val="11"/>
      <color rgb="FFFF0000"/>
      <name val="Calibri"/>
      <family val="2"/>
      <scheme val="minor"/>
    </font>
    <font>
      <i/>
      <sz val="11"/>
      <color theme="9" tint="-0.249977111117893"/>
      <name val="Calibri"/>
      <family val="2"/>
      <scheme val="minor"/>
    </font>
    <font>
      <i/>
      <sz val="11"/>
      <color theme="1" tint="0.34998626667073579"/>
      <name val="Calibri"/>
      <family val="2"/>
      <scheme val="minor"/>
    </font>
    <font>
      <b/>
      <sz val="12"/>
      <color theme="1"/>
      <name val="Calibri"/>
      <family val="2"/>
      <scheme val="minor"/>
    </font>
    <font>
      <b/>
      <sz val="14"/>
      <color theme="1"/>
      <name val="Calibri"/>
      <family val="2"/>
      <scheme val="minor"/>
    </font>
    <font>
      <b/>
      <sz val="12"/>
      <color theme="1" tint="0.34998626667073579"/>
      <name val="Calibri"/>
      <family val="2"/>
      <scheme val="minor"/>
    </font>
    <font>
      <i/>
      <sz val="12"/>
      <color theme="1"/>
      <name val="Calibri"/>
      <family val="2"/>
      <scheme val="minor"/>
    </font>
    <font>
      <sz val="11"/>
      <color theme="1" tint="0.249977111117893"/>
      <name val="Calibri"/>
      <family val="2"/>
      <scheme val="minor"/>
    </font>
    <font>
      <i/>
      <sz val="11"/>
      <color theme="1" tint="0.249977111117893"/>
      <name val="Calibri"/>
      <family val="2"/>
      <scheme val="minor"/>
    </font>
  </fonts>
  <fills count="13">
    <fill>
      <patternFill patternType="none"/>
    </fill>
    <fill>
      <patternFill patternType="gray125"/>
    </fill>
    <fill>
      <patternFill patternType="solid">
        <fgColor theme="9"/>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7" tint="0.79998168889431442"/>
        <bgColor indexed="64"/>
      </patternFill>
    </fill>
  </fills>
  <borders count="1">
    <border>
      <left/>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09">
    <xf numFmtId="0" fontId="0" fillId="0" borderId="0" xfId="0"/>
    <xf numFmtId="0" fontId="0" fillId="0" borderId="0" xfId="0" applyFill="1" applyBorder="1" applyAlignment="1">
      <alignment horizontal="left" vertical="center" wrapText="1"/>
    </xf>
    <xf numFmtId="0" fontId="0" fillId="0" borderId="0" xfId="0" applyFill="1" applyBorder="1"/>
    <xf numFmtId="0" fontId="3" fillId="0" borderId="0" xfId="0" applyFont="1" applyFill="1" applyBorder="1" applyAlignment="1">
      <alignment horizontal="left" vertical="center" indent="1"/>
    </xf>
    <xf numFmtId="0" fontId="0" fillId="0" borderId="0" xfId="0" applyBorder="1"/>
    <xf numFmtId="0" fontId="0" fillId="0" borderId="0" xfId="0" applyFont="1" applyBorder="1" applyAlignment="1">
      <alignment horizontal="left" vertical="center"/>
    </xf>
    <xf numFmtId="0" fontId="0" fillId="0" borderId="0" xfId="0" applyFont="1" applyBorder="1" applyAlignment="1">
      <alignment horizontal="left"/>
    </xf>
    <xf numFmtId="0" fontId="4" fillId="0" borderId="0" xfId="0" applyFont="1" applyBorder="1" applyAlignment="1">
      <alignment horizontal="left" vertical="center"/>
    </xf>
    <xf numFmtId="0" fontId="11" fillId="0" borderId="0" xfId="0" applyFont="1" applyBorder="1" applyAlignment="1">
      <alignment horizontal="left" vertical="center"/>
    </xf>
    <xf numFmtId="0" fontId="7" fillId="0" borderId="0" xfId="0" applyFont="1" applyBorder="1" applyAlignment="1">
      <alignment horizontal="left" vertical="center"/>
    </xf>
    <xf numFmtId="43" fontId="0" fillId="0" borderId="0" xfId="1" applyFont="1" applyBorder="1"/>
    <xf numFmtId="0" fontId="2" fillId="0" borderId="0" xfId="0" applyFont="1" applyFill="1" applyBorder="1" applyAlignment="1">
      <alignment horizontal="left"/>
    </xf>
    <xf numFmtId="43" fontId="0" fillId="0" borderId="0" xfId="1" applyFont="1" applyFill="1" applyBorder="1"/>
    <xf numFmtId="0" fontId="0" fillId="8" borderId="0" xfId="0" applyFill="1" applyBorder="1" applyAlignment="1">
      <alignment horizontal="left"/>
    </xf>
    <xf numFmtId="43" fontId="0" fillId="0" borderId="0" xfId="1" applyFont="1" applyBorder="1" applyAlignment="1">
      <alignment horizontal="right" indent="12"/>
    </xf>
    <xf numFmtId="0" fontId="0" fillId="0" borderId="0" xfId="0" applyBorder="1" applyAlignment="1">
      <alignment horizontal="left" vertical="center" indent="1"/>
    </xf>
    <xf numFmtId="43" fontId="0" fillId="0" borderId="0" xfId="1" applyFont="1" applyFill="1" applyBorder="1" applyAlignment="1">
      <alignment horizontal="right" indent="12"/>
    </xf>
    <xf numFmtId="0" fontId="0" fillId="9" borderId="0" xfId="0" applyFill="1" applyBorder="1"/>
    <xf numFmtId="3" fontId="7" fillId="0" borderId="0" xfId="1" applyNumberFormat="1" applyFont="1" applyFill="1" applyBorder="1" applyAlignment="1">
      <alignment horizontal="right" indent="12"/>
    </xf>
    <xf numFmtId="0" fontId="2" fillId="0" borderId="0" xfId="0" applyFont="1" applyFill="1" applyBorder="1" applyAlignment="1">
      <alignment horizontal="left" vertical="center"/>
    </xf>
    <xf numFmtId="43" fontId="2" fillId="0" borderId="0" xfId="1" applyFont="1" applyFill="1" applyBorder="1" applyAlignment="1">
      <alignment horizontal="center" vertical="center" wrapText="1"/>
    </xf>
    <xf numFmtId="0" fontId="0" fillId="0" borderId="0" xfId="0" applyFill="1" applyBorder="1" applyAlignment="1">
      <alignment horizontal="left" vertical="center"/>
    </xf>
    <xf numFmtId="0" fontId="2" fillId="5" borderId="0" xfId="0" applyFont="1" applyFill="1" applyBorder="1" applyAlignment="1">
      <alignment horizontal="left" vertical="center"/>
    </xf>
    <xf numFmtId="43" fontId="0" fillId="5" borderId="0" xfId="1" applyFont="1" applyFill="1" applyBorder="1" applyAlignment="1">
      <alignment horizontal="center" vertical="center" wrapText="1"/>
    </xf>
    <xf numFmtId="43" fontId="3" fillId="5" borderId="0" xfId="1" applyFont="1" applyFill="1" applyBorder="1" applyAlignment="1">
      <alignment horizontal="center" vertical="center" wrapText="1"/>
    </xf>
    <xf numFmtId="0" fontId="0" fillId="5" borderId="0" xfId="0" applyFill="1" applyBorder="1" applyAlignment="1">
      <alignment horizontal="left" vertical="center"/>
    </xf>
    <xf numFmtId="0" fontId="0" fillId="5" borderId="0" xfId="0" applyFont="1" applyFill="1" applyBorder="1" applyAlignment="1">
      <alignment horizontal="left" vertical="center"/>
    </xf>
    <xf numFmtId="3" fontId="4" fillId="5" borderId="0" xfId="1" applyNumberFormat="1" applyFont="1" applyFill="1" applyBorder="1" applyAlignment="1">
      <alignment vertical="center" wrapText="1"/>
    </xf>
    <xf numFmtId="3" fontId="12" fillId="5" borderId="0" xfId="1" applyNumberFormat="1" applyFont="1" applyFill="1" applyBorder="1" applyAlignment="1">
      <alignment vertical="center" wrapText="1"/>
    </xf>
    <xf numFmtId="0" fontId="0" fillId="7" borderId="0" xfId="0" applyFont="1" applyFill="1" applyBorder="1" applyAlignment="1">
      <alignment horizontal="center" vertical="center"/>
    </xf>
    <xf numFmtId="0" fontId="2" fillId="7" borderId="0" xfId="0" applyFont="1" applyFill="1" applyBorder="1" applyAlignment="1">
      <alignment horizontal="left" vertical="center"/>
    </xf>
    <xf numFmtId="43" fontId="2" fillId="7" borderId="0" xfId="1" applyFont="1" applyFill="1" applyBorder="1" applyAlignment="1">
      <alignment horizontal="center" vertical="center" wrapText="1"/>
    </xf>
    <xf numFmtId="43" fontId="0" fillId="5" borderId="0" xfId="1" applyFont="1" applyFill="1" applyBorder="1"/>
    <xf numFmtId="0" fontId="11" fillId="5" borderId="0" xfId="0" applyFont="1" applyFill="1" applyBorder="1" applyAlignment="1">
      <alignment horizontal="right" vertical="center" indent="1"/>
    </xf>
    <xf numFmtId="0" fontId="0" fillId="5" borderId="0" xfId="0" applyFill="1" applyBorder="1"/>
    <xf numFmtId="168" fontId="7" fillId="5" borderId="0" xfId="0" applyNumberFormat="1" applyFont="1" applyFill="1" applyBorder="1" applyAlignment="1">
      <alignment horizontal="right" vertical="center" indent="1"/>
    </xf>
    <xf numFmtId="0" fontId="0" fillId="7" borderId="0" xfId="0" applyFill="1" applyBorder="1" applyAlignment="1">
      <alignment horizontal="left" vertical="center"/>
    </xf>
    <xf numFmtId="0" fontId="0" fillId="7" borderId="0" xfId="0" applyFill="1" applyBorder="1"/>
    <xf numFmtId="169" fontId="11" fillId="5" borderId="0" xfId="1" applyNumberFormat="1" applyFont="1" applyFill="1" applyBorder="1" applyAlignment="1">
      <alignment horizontal="right" vertical="center" wrapText="1"/>
    </xf>
    <xf numFmtId="170" fontId="7" fillId="5" borderId="0" xfId="1" applyNumberFormat="1" applyFont="1" applyFill="1" applyBorder="1"/>
    <xf numFmtId="164" fontId="0" fillId="7" borderId="0" xfId="1" applyNumberFormat="1" applyFont="1" applyFill="1" applyBorder="1"/>
    <xf numFmtId="0" fontId="11" fillId="5" borderId="0" xfId="1" applyNumberFormat="1" applyFont="1" applyFill="1" applyBorder="1" applyAlignment="1">
      <alignment vertical="center"/>
    </xf>
    <xf numFmtId="0" fontId="0" fillId="0" borderId="0" xfId="0" applyBorder="1" applyAlignment="1">
      <alignment horizontal="left" vertical="center" wrapText="1"/>
    </xf>
    <xf numFmtId="0" fontId="2" fillId="0" borderId="0" xfId="0" applyFont="1" applyFill="1" applyBorder="1"/>
    <xf numFmtId="170" fontId="8" fillId="0" borderId="0" xfId="1" applyNumberFormat="1" applyFont="1" applyFill="1" applyBorder="1"/>
    <xf numFmtId="0" fontId="0" fillId="0" borderId="0" xfId="0" applyFont="1" applyFill="1" applyBorder="1"/>
    <xf numFmtId="0" fontId="0" fillId="0" borderId="0" xfId="0" applyFont="1" applyFill="1" applyBorder="1" applyAlignment="1">
      <alignment horizontal="left" vertical="center" indent="1"/>
    </xf>
    <xf numFmtId="0" fontId="0" fillId="12" borderId="0" xfId="0" applyFont="1" applyFill="1" applyBorder="1" applyAlignment="1">
      <alignment horizontal="left" vertical="center" indent="1"/>
    </xf>
    <xf numFmtId="43" fontId="2" fillId="0" borderId="0" xfId="1" applyFont="1" applyFill="1" applyBorder="1" applyAlignment="1">
      <alignment horizontal="center" vertical="center"/>
    </xf>
    <xf numFmtId="167" fontId="8" fillId="10" borderId="0" xfId="2" applyNumberFormat="1" applyFont="1" applyFill="1" applyBorder="1" applyAlignment="1">
      <alignment vertical="center"/>
    </xf>
    <xf numFmtId="165" fontId="8" fillId="10" borderId="0" xfId="2" applyNumberFormat="1" applyFont="1" applyFill="1" applyBorder="1" applyAlignment="1">
      <alignment vertical="center"/>
    </xf>
    <xf numFmtId="43" fontId="5" fillId="2" borderId="0" xfId="1" applyFont="1" applyFill="1" applyBorder="1"/>
    <xf numFmtId="0" fontId="5" fillId="0" borderId="0" xfId="0" applyFont="1" applyBorder="1"/>
    <xf numFmtId="43" fontId="5" fillId="3" borderId="0" xfId="1" applyFont="1" applyFill="1" applyBorder="1" applyAlignment="1">
      <alignment horizontal="right" indent="12"/>
    </xf>
    <xf numFmtId="43" fontId="5" fillId="3" borderId="0" xfId="1" applyFont="1" applyFill="1" applyBorder="1"/>
    <xf numFmtId="43" fontId="15" fillId="4" borderId="0" xfId="1" applyFont="1" applyFill="1" applyBorder="1" applyAlignment="1">
      <alignment horizontal="center" vertical="center" wrapText="1"/>
    </xf>
    <xf numFmtId="0" fontId="5" fillId="4" borderId="0" xfId="0" applyFont="1" applyFill="1" applyBorder="1" applyAlignment="1">
      <alignment horizontal="left" vertical="center"/>
    </xf>
    <xf numFmtId="0" fontId="15" fillId="11" borderId="0" xfId="0" applyFont="1" applyFill="1" applyBorder="1"/>
    <xf numFmtId="170" fontId="17" fillId="11" borderId="0" xfId="1" applyNumberFormat="1" applyFont="1" applyFill="1" applyBorder="1"/>
    <xf numFmtId="0" fontId="18" fillId="11" borderId="0" xfId="0" applyFont="1" applyFill="1" applyBorder="1" applyAlignment="1">
      <alignment horizontal="left" vertical="center" indent="1"/>
    </xf>
    <xf numFmtId="43" fontId="15" fillId="6" borderId="0" xfId="1" applyFont="1" applyFill="1" applyBorder="1" applyAlignment="1">
      <alignment horizontal="center" vertical="center" wrapText="1"/>
    </xf>
    <xf numFmtId="43" fontId="15" fillId="6" borderId="0" xfId="1" applyFont="1" applyFill="1" applyBorder="1" applyAlignment="1">
      <alignment horizontal="center" vertical="center"/>
    </xf>
    <xf numFmtId="170" fontId="17" fillId="10" borderId="0" xfId="1" applyNumberFormat="1" applyFont="1" applyFill="1" applyBorder="1"/>
    <xf numFmtId="167" fontId="17" fillId="10" borderId="0" xfId="2" applyNumberFormat="1" applyFont="1" applyFill="1" applyBorder="1" applyAlignment="1">
      <alignment vertical="center"/>
    </xf>
    <xf numFmtId="166" fontId="17" fillId="10" borderId="0" xfId="0" applyNumberFormat="1" applyFont="1" applyFill="1" applyBorder="1" applyAlignment="1">
      <alignment vertical="center"/>
    </xf>
    <xf numFmtId="165" fontId="17" fillId="10" borderId="0" xfId="2" applyNumberFormat="1" applyFont="1" applyFill="1" applyBorder="1" applyAlignment="1">
      <alignment vertical="center"/>
    </xf>
    <xf numFmtId="167" fontId="4" fillId="8" borderId="0" xfId="2" applyNumberFormat="1" applyFont="1" applyFill="1" applyBorder="1" applyAlignment="1"/>
    <xf numFmtId="43" fontId="0" fillId="8" borderId="0" xfId="1" applyFont="1" applyFill="1" applyBorder="1"/>
    <xf numFmtId="10" fontId="7" fillId="9" borderId="0" xfId="3" applyNumberFormat="1" applyFont="1" applyFill="1" applyBorder="1" applyAlignment="1"/>
    <xf numFmtId="167" fontId="7" fillId="9" borderId="0" xfId="2" applyNumberFormat="1" applyFont="1" applyFill="1" applyBorder="1" applyAlignment="1"/>
    <xf numFmtId="3" fontId="4" fillId="9" borderId="0" xfId="1" applyNumberFormat="1" applyFont="1" applyFill="1" applyBorder="1" applyAlignment="1"/>
    <xf numFmtId="3" fontId="7" fillId="9" borderId="0" xfId="1" applyNumberFormat="1" applyFont="1" applyFill="1" applyBorder="1" applyAlignment="1"/>
    <xf numFmtId="3" fontId="10" fillId="9" borderId="0" xfId="1" applyNumberFormat="1" applyFont="1" applyFill="1" applyBorder="1" applyAlignment="1"/>
    <xf numFmtId="43" fontId="0" fillId="9" borderId="0" xfId="1" applyFont="1" applyFill="1" applyBorder="1"/>
    <xf numFmtId="168" fontId="4" fillId="12" borderId="0" xfId="0" applyNumberFormat="1" applyFont="1" applyFill="1" applyBorder="1" applyAlignment="1">
      <alignment vertical="center"/>
    </xf>
    <xf numFmtId="169" fontId="11" fillId="12" borderId="0" xfId="1" applyNumberFormat="1" applyFont="1" applyFill="1" applyBorder="1" applyAlignment="1">
      <alignment vertical="center" wrapText="1"/>
    </xf>
    <xf numFmtId="170" fontId="7" fillId="12" borderId="0" xfId="1" applyNumberFormat="1" applyFont="1" applyFill="1" applyBorder="1" applyAlignment="1"/>
    <xf numFmtId="43" fontId="0" fillId="12" borderId="0" xfId="1" applyFont="1" applyFill="1" applyBorder="1"/>
    <xf numFmtId="0" fontId="0" fillId="0" borderId="0" xfId="0" applyFont="1" applyFill="1" applyBorder="1" applyAlignment="1">
      <alignment horizontal="left" vertical="center"/>
    </xf>
    <xf numFmtId="0" fontId="11" fillId="0" borderId="0" xfId="1" applyNumberFormat="1" applyFont="1" applyFill="1" applyBorder="1" applyAlignment="1">
      <alignment vertical="center"/>
    </xf>
    <xf numFmtId="0" fontId="11" fillId="0" borderId="0" xfId="1" applyNumberFormat="1" applyFont="1" applyFill="1" applyBorder="1" applyAlignment="1">
      <alignment horizontal="left" vertical="center" indent="7"/>
    </xf>
    <xf numFmtId="168" fontId="7" fillId="5" borderId="0" xfId="0" applyNumberFormat="1" applyFont="1" applyFill="1" applyBorder="1" applyAlignment="1">
      <alignment horizontal="right" vertical="center"/>
    </xf>
    <xf numFmtId="2" fontId="11" fillId="5" borderId="0" xfId="0" applyNumberFormat="1" applyFont="1" applyFill="1" applyBorder="1" applyAlignment="1">
      <alignment horizontal="right" vertical="center"/>
    </xf>
    <xf numFmtId="3" fontId="19" fillId="5" borderId="0" xfId="1" applyNumberFormat="1" applyFont="1" applyFill="1" applyBorder="1" applyAlignment="1">
      <alignment vertical="center" wrapText="1"/>
    </xf>
    <xf numFmtId="3" fontId="20" fillId="5" borderId="0" xfId="1" applyNumberFormat="1" applyFont="1" applyFill="1" applyBorder="1" applyAlignment="1">
      <alignment vertical="center" wrapText="1"/>
    </xf>
    <xf numFmtId="0" fontId="3" fillId="5" borderId="0" xfId="0" applyFont="1" applyFill="1" applyBorder="1" applyAlignment="1">
      <alignment horizontal="left" vertical="center" wrapText="1"/>
    </xf>
    <xf numFmtId="0" fontId="0" fillId="12" borderId="0" xfId="0" applyFont="1" applyFill="1" applyBorder="1"/>
    <xf numFmtId="0" fontId="0" fillId="5" borderId="0" xfId="0" applyFill="1" applyBorder="1" applyAlignment="1">
      <alignment horizontal="left" vertical="center" wrapText="1"/>
    </xf>
    <xf numFmtId="0" fontId="3" fillId="8" borderId="0" xfId="0" applyFont="1" applyFill="1" applyBorder="1" applyAlignment="1">
      <alignment horizontal="left" vertical="center" wrapText="1"/>
    </xf>
    <xf numFmtId="0" fontId="0" fillId="5" borderId="0" xfId="0" applyFill="1" applyBorder="1" applyAlignment="1">
      <alignment horizontal="left" vertical="center"/>
    </xf>
    <xf numFmtId="0" fontId="0" fillId="5" borderId="0" xfId="0" applyFont="1" applyFill="1" applyBorder="1" applyAlignment="1">
      <alignment horizontal="left" vertical="center" wrapText="1"/>
    </xf>
    <xf numFmtId="0" fontId="9" fillId="5" borderId="0" xfId="0" applyFont="1" applyFill="1" applyBorder="1" applyAlignment="1">
      <alignment horizontal="left" vertical="center" wrapText="1"/>
    </xf>
    <xf numFmtId="169" fontId="9" fillId="5" borderId="0" xfId="1" applyNumberFormat="1" applyFont="1" applyFill="1" applyBorder="1" applyAlignment="1">
      <alignment horizontal="left" vertical="center" wrapText="1"/>
    </xf>
    <xf numFmtId="0" fontId="3" fillId="12" borderId="0" xfId="0" applyFont="1" applyFill="1" applyBorder="1" applyAlignment="1">
      <alignment horizontal="left" vertical="center"/>
    </xf>
    <xf numFmtId="0" fontId="0" fillId="5" borderId="0" xfId="0" applyFill="1" applyBorder="1" applyAlignment="1">
      <alignment horizontal="left"/>
    </xf>
    <xf numFmtId="0" fontId="15" fillId="4" borderId="0" xfId="0" applyFont="1" applyFill="1" applyBorder="1" applyAlignment="1">
      <alignment horizontal="left" vertical="center"/>
    </xf>
    <xf numFmtId="0" fontId="6" fillId="0" borderId="0" xfId="0" applyFont="1" applyBorder="1" applyAlignment="1">
      <alignment horizontal="center" vertical="center"/>
    </xf>
    <xf numFmtId="0" fontId="16" fillId="0" borderId="0" xfId="0" applyFont="1" applyBorder="1" applyAlignment="1">
      <alignment horizontal="right" vertical="center" indent="1"/>
    </xf>
    <xf numFmtId="0" fontId="3" fillId="9" borderId="0" xfId="0" applyFont="1" applyFill="1" applyBorder="1" applyAlignment="1">
      <alignment horizontal="left" vertical="center" wrapText="1"/>
    </xf>
    <xf numFmtId="0" fontId="15" fillId="2" borderId="0" xfId="0" applyFont="1" applyFill="1" applyBorder="1" applyAlignment="1">
      <alignment horizontal="left"/>
    </xf>
    <xf numFmtId="0" fontId="0" fillId="8" borderId="0" xfId="0" applyFill="1" applyBorder="1" applyAlignment="1">
      <alignment horizontal="left"/>
    </xf>
    <xf numFmtId="0" fontId="15" fillId="3" borderId="0" xfId="0" applyFont="1" applyFill="1" applyBorder="1" applyAlignment="1">
      <alignment horizontal="left"/>
    </xf>
    <xf numFmtId="0" fontId="12" fillId="0" borderId="0" xfId="0" applyFont="1" applyBorder="1" applyAlignment="1">
      <alignment horizontal="left" vertical="center" wrapText="1"/>
    </xf>
    <xf numFmtId="0" fontId="13" fillId="0" borderId="0" xfId="0" applyFont="1" applyBorder="1" applyAlignment="1">
      <alignment horizontal="left" vertical="center" wrapText="1"/>
    </xf>
    <xf numFmtId="0" fontId="14" fillId="0" borderId="0" xfId="0" applyFont="1" applyBorder="1" applyAlignment="1">
      <alignment horizontal="left" vertical="center" wrapText="1"/>
    </xf>
    <xf numFmtId="0" fontId="0" fillId="9" borderId="0" xfId="0" applyFill="1" applyBorder="1" applyAlignment="1">
      <alignment horizontal="left" vertical="center" wrapText="1"/>
    </xf>
    <xf numFmtId="0" fontId="0" fillId="9" borderId="0" xfId="0" applyFill="1" applyBorder="1" applyAlignment="1">
      <alignment horizontal="left"/>
    </xf>
    <xf numFmtId="0" fontId="15" fillId="6" borderId="0" xfId="0" applyFont="1" applyFill="1" applyBorder="1" applyAlignment="1">
      <alignment horizontal="left" vertical="center"/>
    </xf>
    <xf numFmtId="0" fontId="15" fillId="10" borderId="0" xfId="0" applyFont="1" applyFill="1" applyBorder="1"/>
  </cellXfs>
  <cellStyles count="4">
    <cellStyle name="Milliers" xfId="1" builtinId="3"/>
    <cellStyle name="Monétaire" xfId="2" builtinId="4"/>
    <cellStyle name="Normal" xfId="0" builtinId="0"/>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3"/>
  <sheetViews>
    <sheetView showGridLines="0" tabSelected="1" zoomScale="70" zoomScaleNormal="70" workbookViewId="0">
      <selection sqref="A1:F1"/>
    </sheetView>
  </sheetViews>
  <sheetFormatPr baseColWidth="10" defaultRowHeight="15" x14ac:dyDescent="0.25"/>
  <cols>
    <col min="1" max="1" width="40" style="4" customWidth="1"/>
    <col min="2" max="2" width="50.28515625" style="4" customWidth="1"/>
    <col min="3" max="3" width="32.7109375" style="10" customWidth="1"/>
    <col min="4" max="4" width="20.42578125" style="10" customWidth="1"/>
    <col min="5" max="5" width="27.140625" style="10" bestFit="1" customWidth="1"/>
    <col min="6" max="6" width="82.85546875" style="4" customWidth="1"/>
    <col min="7" max="16384" width="11.42578125" style="4"/>
  </cols>
  <sheetData>
    <row r="1" spans="1:6" ht="21" x14ac:dyDescent="0.25">
      <c r="A1" s="96" t="s">
        <v>38</v>
      </c>
      <c r="B1" s="96"/>
      <c r="C1" s="96"/>
      <c r="D1" s="96"/>
      <c r="E1" s="96"/>
      <c r="F1" s="96"/>
    </row>
    <row r="2" spans="1:6" s="6" customFormat="1" ht="15" customHeight="1" x14ac:dyDescent="0.25">
      <c r="A2" s="5"/>
      <c r="B2" s="5"/>
      <c r="C2" s="5"/>
      <c r="D2" s="5"/>
      <c r="E2" s="5"/>
      <c r="F2" s="5"/>
    </row>
    <row r="3" spans="1:6" s="6" customFormat="1" ht="30" customHeight="1" x14ac:dyDescent="0.25">
      <c r="A3" s="97" t="s">
        <v>17</v>
      </c>
      <c r="B3" s="7" t="s">
        <v>16</v>
      </c>
      <c r="C3" s="102" t="s">
        <v>37</v>
      </c>
      <c r="D3" s="102"/>
      <c r="E3" s="102"/>
      <c r="F3" s="102"/>
    </row>
    <row r="4" spans="1:6" s="6" customFormat="1" ht="30" customHeight="1" x14ac:dyDescent="0.25">
      <c r="A4" s="97"/>
      <c r="B4" s="8" t="s">
        <v>18</v>
      </c>
      <c r="C4" s="103" t="s">
        <v>44</v>
      </c>
      <c r="D4" s="103"/>
      <c r="E4" s="103"/>
      <c r="F4" s="103"/>
    </row>
    <row r="5" spans="1:6" s="6" customFormat="1" ht="30" customHeight="1" x14ac:dyDescent="0.25">
      <c r="A5" s="97"/>
      <c r="B5" s="9" t="s">
        <v>19</v>
      </c>
      <c r="C5" s="104" t="s">
        <v>20</v>
      </c>
      <c r="D5" s="104"/>
      <c r="E5" s="104"/>
      <c r="F5" s="104"/>
    </row>
    <row r="6" spans="1:6" ht="15" customHeight="1" x14ac:dyDescent="0.25"/>
    <row r="7" spans="1:6" s="52" customFormat="1" ht="15.75" x14ac:dyDescent="0.25">
      <c r="A7" s="99" t="s">
        <v>36</v>
      </c>
      <c r="B7" s="99"/>
      <c r="C7" s="51"/>
      <c r="D7" s="51"/>
      <c r="E7" s="51"/>
      <c r="F7" s="51"/>
    </row>
    <row r="8" spans="1:6" s="2" customFormat="1" ht="6" customHeight="1" x14ac:dyDescent="0.25">
      <c r="A8" s="11"/>
      <c r="B8" s="11"/>
      <c r="C8" s="12"/>
      <c r="D8" s="12"/>
      <c r="E8" s="12"/>
      <c r="F8" s="12"/>
    </row>
    <row r="9" spans="1:6" ht="15" customHeight="1" x14ac:dyDescent="0.25">
      <c r="A9" s="13" t="s">
        <v>39</v>
      </c>
      <c r="B9" s="13"/>
      <c r="C9" s="67"/>
      <c r="D9" s="66">
        <f>1000*10^6</f>
        <v>1000000000</v>
      </c>
      <c r="E9" s="66"/>
      <c r="F9" s="88" t="s">
        <v>35</v>
      </c>
    </row>
    <row r="10" spans="1:6" ht="15" customHeight="1" x14ac:dyDescent="0.25">
      <c r="A10" s="100" t="s">
        <v>12</v>
      </c>
      <c r="B10" s="100"/>
      <c r="C10" s="67"/>
      <c r="D10" s="66">
        <f>15*10^6</f>
        <v>15000000</v>
      </c>
      <c r="E10" s="66"/>
      <c r="F10" s="88"/>
    </row>
    <row r="11" spans="1:6" ht="15" customHeight="1" x14ac:dyDescent="0.25">
      <c r="C11" s="14"/>
      <c r="D11" s="14"/>
      <c r="E11" s="14"/>
      <c r="F11" s="15"/>
    </row>
    <row r="12" spans="1:6" s="52" customFormat="1" ht="15.75" x14ac:dyDescent="0.25">
      <c r="A12" s="101" t="s">
        <v>0</v>
      </c>
      <c r="B12" s="101"/>
      <c r="C12" s="53"/>
      <c r="D12" s="53"/>
      <c r="E12" s="53"/>
      <c r="F12" s="54"/>
    </row>
    <row r="13" spans="1:6" s="2" customFormat="1" ht="6" customHeight="1" x14ac:dyDescent="0.25">
      <c r="A13" s="11"/>
      <c r="B13" s="11"/>
      <c r="C13" s="16"/>
      <c r="D13" s="16"/>
      <c r="E13" s="16"/>
      <c r="F13" s="12"/>
    </row>
    <row r="14" spans="1:6" ht="15" customHeight="1" x14ac:dyDescent="0.25">
      <c r="A14" s="105" t="s">
        <v>6</v>
      </c>
      <c r="B14" s="17" t="s">
        <v>14</v>
      </c>
      <c r="C14" s="73"/>
      <c r="D14" s="70">
        <v>13000000</v>
      </c>
      <c r="E14" s="70"/>
      <c r="F14" s="98" t="s">
        <v>46</v>
      </c>
    </row>
    <row r="15" spans="1:6" ht="15" customHeight="1" x14ac:dyDescent="0.25">
      <c r="A15" s="105"/>
      <c r="B15" s="17" t="s">
        <v>7</v>
      </c>
      <c r="C15" s="73"/>
      <c r="D15" s="71">
        <f>D16-D14</f>
        <v>21000000</v>
      </c>
      <c r="E15" s="71"/>
      <c r="F15" s="98"/>
    </row>
    <row r="16" spans="1:6" ht="15" customHeight="1" x14ac:dyDescent="0.25">
      <c r="A16" s="105"/>
      <c r="B16" s="17" t="s">
        <v>15</v>
      </c>
      <c r="C16" s="73"/>
      <c r="D16" s="72">
        <v>34000000</v>
      </c>
      <c r="E16" s="72"/>
      <c r="F16" s="98"/>
    </row>
    <row r="17" spans="1:7" s="2" customFormat="1" ht="6" customHeight="1" x14ac:dyDescent="0.25">
      <c r="A17" s="1"/>
      <c r="C17" s="18"/>
      <c r="D17" s="18"/>
      <c r="E17" s="18"/>
      <c r="F17" s="3"/>
    </row>
    <row r="18" spans="1:7" ht="15" customHeight="1" x14ac:dyDescent="0.25">
      <c r="A18" s="106" t="s">
        <v>1</v>
      </c>
      <c r="B18" s="106"/>
      <c r="C18" s="73"/>
      <c r="D18" s="68">
        <f>D14/D16</f>
        <v>0.38235294117647056</v>
      </c>
      <c r="E18" s="68"/>
      <c r="F18" s="98" t="s">
        <v>47</v>
      </c>
    </row>
    <row r="19" spans="1:7" ht="15" customHeight="1" x14ac:dyDescent="0.25">
      <c r="A19" s="106" t="s">
        <v>45</v>
      </c>
      <c r="B19" s="106"/>
      <c r="C19" s="73"/>
      <c r="D19" s="69">
        <f>D9*D18+D10</f>
        <v>397352941.17647058</v>
      </c>
      <c r="E19" s="69"/>
      <c r="F19" s="98"/>
    </row>
    <row r="20" spans="1:7" ht="15" customHeight="1" x14ac:dyDescent="0.25">
      <c r="F20" s="15"/>
    </row>
    <row r="21" spans="1:7" s="52" customFormat="1" ht="15.75" x14ac:dyDescent="0.25">
      <c r="A21" s="95" t="s">
        <v>43</v>
      </c>
      <c r="B21" s="95"/>
      <c r="C21" s="55" t="s">
        <v>23</v>
      </c>
      <c r="D21" s="55"/>
      <c r="E21" s="55" t="s">
        <v>24</v>
      </c>
      <c r="F21" s="56"/>
    </row>
    <row r="22" spans="1:7" s="2" customFormat="1" ht="6" customHeight="1" x14ac:dyDescent="0.25">
      <c r="A22" s="19"/>
      <c r="B22" s="19"/>
      <c r="C22" s="20"/>
      <c r="D22" s="20"/>
      <c r="E22" s="20"/>
      <c r="F22" s="21"/>
    </row>
    <row r="23" spans="1:7" s="2" customFormat="1" ht="30" customHeight="1" x14ac:dyDescent="0.25">
      <c r="A23" s="90" t="s">
        <v>48</v>
      </c>
      <c r="B23" s="22"/>
      <c r="C23" s="23" t="s">
        <v>21</v>
      </c>
      <c r="D23" s="24" t="s">
        <v>32</v>
      </c>
      <c r="E23" s="23" t="s">
        <v>22</v>
      </c>
      <c r="F23" s="25"/>
    </row>
    <row r="24" spans="1:7" ht="15" customHeight="1" x14ac:dyDescent="0.25">
      <c r="A24" s="90"/>
      <c r="B24" s="26" t="s">
        <v>8</v>
      </c>
      <c r="C24" s="27">
        <v>6500000</v>
      </c>
      <c r="D24" s="28">
        <v>2500000</v>
      </c>
      <c r="E24" s="27">
        <v>6500000</v>
      </c>
      <c r="F24" s="85" t="s">
        <v>49</v>
      </c>
    </row>
    <row r="25" spans="1:7" ht="15" customHeight="1" x14ac:dyDescent="0.25">
      <c r="A25" s="90"/>
      <c r="B25" s="26" t="s">
        <v>9</v>
      </c>
      <c r="C25" s="27">
        <v>12500000</v>
      </c>
      <c r="D25" s="28">
        <v>12500000</v>
      </c>
      <c r="E25" s="27">
        <v>12500000</v>
      </c>
      <c r="F25" s="85"/>
    </row>
    <row r="26" spans="1:7" ht="15" customHeight="1" x14ac:dyDescent="0.25">
      <c r="A26" s="90"/>
      <c r="B26" s="26" t="s">
        <v>10</v>
      </c>
      <c r="C26" s="27">
        <v>9000000</v>
      </c>
      <c r="D26" s="28">
        <v>9000000</v>
      </c>
      <c r="E26" s="27">
        <v>9000000</v>
      </c>
      <c r="F26" s="85"/>
    </row>
    <row r="27" spans="1:7" ht="15" customHeight="1" x14ac:dyDescent="0.25">
      <c r="A27" s="90"/>
      <c r="B27" s="26" t="s">
        <v>13</v>
      </c>
      <c r="C27" s="83">
        <f>SUM(C24:C26)</f>
        <v>28000000</v>
      </c>
      <c r="D27" s="84">
        <f>SUM(D24:D26)</f>
        <v>24000000</v>
      </c>
      <c r="E27" s="83">
        <f>SUM(E24:E26)</f>
        <v>28000000</v>
      </c>
      <c r="F27" s="85"/>
    </row>
    <row r="28" spans="1:7" s="2" customFormat="1" ht="6" customHeight="1" x14ac:dyDescent="0.25">
      <c r="A28" s="29"/>
      <c r="B28" s="30"/>
      <c r="C28" s="31"/>
      <c r="E28" s="31"/>
      <c r="F28" s="31"/>
      <c r="G28" s="4"/>
    </row>
    <row r="29" spans="1:7" ht="20.100000000000001" customHeight="1" x14ac:dyDescent="0.25">
      <c r="A29" s="90" t="s">
        <v>50</v>
      </c>
      <c r="B29" s="26" t="s">
        <v>8</v>
      </c>
      <c r="C29" s="82">
        <v>1.5</v>
      </c>
      <c r="D29" s="32"/>
      <c r="E29" s="33">
        <v>3</v>
      </c>
      <c r="F29" s="91" t="s">
        <v>52</v>
      </c>
    </row>
    <row r="30" spans="1:7" ht="20.100000000000001" customHeight="1" x14ac:dyDescent="0.25">
      <c r="A30" s="90"/>
      <c r="B30" s="26" t="s">
        <v>9</v>
      </c>
      <c r="C30" s="82">
        <v>0.75</v>
      </c>
      <c r="D30" s="32"/>
      <c r="E30" s="33">
        <v>15</v>
      </c>
      <c r="F30" s="91"/>
    </row>
    <row r="31" spans="1:7" ht="20.100000000000001" customHeight="1" x14ac:dyDescent="0.25">
      <c r="A31" s="90"/>
      <c r="B31" s="26" t="s">
        <v>10</v>
      </c>
      <c r="C31" s="82">
        <v>1.5</v>
      </c>
      <c r="D31" s="32"/>
      <c r="E31" s="33">
        <v>25</v>
      </c>
      <c r="F31" s="91"/>
    </row>
    <row r="32" spans="1:7" s="2" customFormat="1" ht="6" customHeight="1" x14ac:dyDescent="0.25">
      <c r="A32" s="30"/>
      <c r="B32" s="30"/>
      <c r="C32" s="31"/>
      <c r="E32" s="31"/>
      <c r="F32" s="31"/>
      <c r="G32" s="4"/>
    </row>
    <row r="33" spans="1:11" ht="15" customHeight="1" x14ac:dyDescent="0.25">
      <c r="A33" s="89" t="s">
        <v>5</v>
      </c>
      <c r="B33" s="26" t="s">
        <v>8</v>
      </c>
      <c r="C33" s="81">
        <f>C29*C24/1000</f>
        <v>9750</v>
      </c>
      <c r="D33" s="32"/>
      <c r="E33" s="81">
        <f>E29*E24/1000</f>
        <v>19500</v>
      </c>
      <c r="F33" s="35"/>
    </row>
    <row r="34" spans="1:11" ht="15" customHeight="1" x14ac:dyDescent="0.25">
      <c r="A34" s="89"/>
      <c r="B34" s="26" t="s">
        <v>9</v>
      </c>
      <c r="C34" s="81">
        <f>C30*C25/1000</f>
        <v>9375</v>
      </c>
      <c r="D34" s="32"/>
      <c r="E34" s="81">
        <f>E30*E25/1000</f>
        <v>187500</v>
      </c>
      <c r="F34" s="35"/>
    </row>
    <row r="35" spans="1:11" ht="15" customHeight="1" x14ac:dyDescent="0.25">
      <c r="A35" s="89"/>
      <c r="B35" s="26" t="s">
        <v>10</v>
      </c>
      <c r="C35" s="81">
        <f>C31*C26/1000</f>
        <v>13500</v>
      </c>
      <c r="D35" s="32"/>
      <c r="E35" s="81">
        <f>E31*E26/1000</f>
        <v>225000</v>
      </c>
      <c r="F35" s="35"/>
    </row>
    <row r="36" spans="1:11" ht="15" customHeight="1" x14ac:dyDescent="0.25">
      <c r="A36" s="89"/>
      <c r="B36" s="34" t="s">
        <v>13</v>
      </c>
      <c r="C36" s="81">
        <f>SUM(C33:C35)</f>
        <v>32625</v>
      </c>
      <c r="D36" s="32"/>
      <c r="E36" s="81">
        <f>SUM(E33:E35)</f>
        <v>432000</v>
      </c>
      <c r="F36" s="35"/>
    </row>
    <row r="37" spans="1:11" s="2" customFormat="1" ht="6" customHeight="1" x14ac:dyDescent="0.25">
      <c r="A37" s="36"/>
      <c r="B37" s="37"/>
      <c r="C37" s="31"/>
      <c r="E37" s="31"/>
      <c r="F37" s="31"/>
      <c r="G37" s="4"/>
    </row>
    <row r="38" spans="1:11" ht="15" customHeight="1" x14ac:dyDescent="0.25">
      <c r="A38" s="87" t="s">
        <v>11</v>
      </c>
      <c r="B38" s="26" t="s">
        <v>8</v>
      </c>
      <c r="C38" s="38">
        <v>16.5</v>
      </c>
      <c r="D38" s="32"/>
      <c r="E38" s="38">
        <v>10.5</v>
      </c>
      <c r="F38" s="92" t="s">
        <v>40</v>
      </c>
    </row>
    <row r="39" spans="1:11" ht="15" customHeight="1" x14ac:dyDescent="0.25">
      <c r="A39" s="87"/>
      <c r="B39" s="26" t="s">
        <v>9</v>
      </c>
      <c r="C39" s="38">
        <v>14.75</v>
      </c>
      <c r="D39" s="32"/>
      <c r="E39" s="38">
        <v>10.5</v>
      </c>
      <c r="F39" s="92"/>
    </row>
    <row r="40" spans="1:11" ht="15" customHeight="1" x14ac:dyDescent="0.25">
      <c r="A40" s="87"/>
      <c r="B40" s="26" t="s">
        <v>10</v>
      </c>
      <c r="C40" s="38">
        <v>13.5</v>
      </c>
      <c r="D40" s="32"/>
      <c r="E40" s="38">
        <v>10.5</v>
      </c>
      <c r="F40" s="92"/>
    </row>
    <row r="41" spans="1:11" customFormat="1" ht="6" customHeight="1" x14ac:dyDescent="0.25"/>
    <row r="42" spans="1:11" ht="15" customHeight="1" x14ac:dyDescent="0.25">
      <c r="A42" s="87" t="s">
        <v>34</v>
      </c>
      <c r="B42" s="26" t="s">
        <v>8</v>
      </c>
      <c r="C42" s="39">
        <f>C33*1000*PI()*(C38/2000)^2</f>
        <v>2084.7903373533145</v>
      </c>
      <c r="D42" s="32"/>
      <c r="E42" s="39">
        <f>E33*1000*PI()*(E38/2000)^2</f>
        <v>1688.5078765340893</v>
      </c>
      <c r="F42" s="39"/>
    </row>
    <row r="43" spans="1:11" ht="15" customHeight="1" x14ac:dyDescent="0.25">
      <c r="A43" s="87"/>
      <c r="B43" s="26" t="s">
        <v>9</v>
      </c>
      <c r="C43" s="39">
        <f>C34*1000*PI()*(C39/2000)^2</f>
        <v>1601.9361367889749</v>
      </c>
      <c r="D43" s="32"/>
      <c r="E43" s="39">
        <f>E34*1000*PI()*(E39/2000)^2</f>
        <v>16235.652658981626</v>
      </c>
      <c r="F43" s="39"/>
    </row>
    <row r="44" spans="1:11" ht="15" customHeight="1" x14ac:dyDescent="0.25">
      <c r="A44" s="87"/>
      <c r="B44" s="26" t="s">
        <v>10</v>
      </c>
      <c r="C44" s="39">
        <f>C35*1000*PI()*(C40/2000)^2</f>
        <v>1932.3740062689967</v>
      </c>
      <c r="D44" s="32"/>
      <c r="E44" s="39">
        <f>E35*1000*PI()*(E40/2000)^2</f>
        <v>19482.783190777955</v>
      </c>
      <c r="F44" s="39"/>
    </row>
    <row r="45" spans="1:11" ht="15" customHeight="1" x14ac:dyDescent="0.25">
      <c r="A45" s="87"/>
      <c r="B45" s="34" t="s">
        <v>13</v>
      </c>
      <c r="C45" s="39">
        <f>SUM(C42:C44)</f>
        <v>5619.1004804112863</v>
      </c>
      <c r="D45" s="32"/>
      <c r="E45" s="39">
        <f>SUM(E42:E44)</f>
        <v>37406.94372629367</v>
      </c>
      <c r="F45" s="39"/>
    </row>
    <row r="46" spans="1:11" s="2" customFormat="1" ht="6" customHeight="1" x14ac:dyDescent="0.25">
      <c r="A46" s="36"/>
      <c r="B46" s="37"/>
      <c r="C46" s="40"/>
      <c r="E46" s="40"/>
      <c r="F46" s="40"/>
      <c r="G46" s="4"/>
    </row>
    <row r="47" spans="1:11" ht="15" customHeight="1" x14ac:dyDescent="0.25">
      <c r="A47" s="87" t="s">
        <v>51</v>
      </c>
      <c r="B47" s="26" t="s">
        <v>8</v>
      </c>
      <c r="C47" s="41">
        <v>3</v>
      </c>
      <c r="D47" s="32"/>
      <c r="E47" s="41">
        <v>1</v>
      </c>
      <c r="F47" s="92" t="s">
        <v>41</v>
      </c>
      <c r="H47" s="42"/>
      <c r="I47" s="42"/>
      <c r="J47" s="42"/>
      <c r="K47" s="42"/>
    </row>
    <row r="48" spans="1:11" ht="15" customHeight="1" x14ac:dyDescent="0.25">
      <c r="A48" s="87"/>
      <c r="B48" s="26" t="s">
        <v>9</v>
      </c>
      <c r="C48" s="41">
        <v>2</v>
      </c>
      <c r="D48" s="32"/>
      <c r="E48" s="41">
        <v>1</v>
      </c>
      <c r="F48" s="92"/>
      <c r="H48" s="42"/>
      <c r="I48" s="42"/>
      <c r="J48" s="42"/>
      <c r="K48" s="42"/>
    </row>
    <row r="49" spans="1:11" ht="15" customHeight="1" x14ac:dyDescent="0.25">
      <c r="A49" s="87"/>
      <c r="B49" s="26" t="s">
        <v>10</v>
      </c>
      <c r="C49" s="41">
        <v>1</v>
      </c>
      <c r="D49" s="32"/>
      <c r="E49" s="41">
        <v>1</v>
      </c>
      <c r="F49" s="92"/>
      <c r="H49" s="42"/>
      <c r="I49" s="42"/>
      <c r="J49" s="42"/>
      <c r="K49" s="42"/>
    </row>
    <row r="50" spans="1:11" s="2" customFormat="1" ht="6" customHeight="1" x14ac:dyDescent="0.25">
      <c r="A50" s="1"/>
      <c r="B50" s="78"/>
      <c r="C50" s="79"/>
      <c r="D50" s="12"/>
      <c r="E50" s="79"/>
      <c r="F50" s="80"/>
      <c r="H50" s="1"/>
      <c r="I50" s="1"/>
      <c r="J50" s="1"/>
      <c r="K50" s="1"/>
    </row>
    <row r="51" spans="1:11" ht="15" customHeight="1" x14ac:dyDescent="0.25">
      <c r="A51" s="94" t="s">
        <v>33</v>
      </c>
      <c r="B51" s="94"/>
      <c r="C51" s="39">
        <f>C42*C47+C43*C48+C44*C49</f>
        <v>11390.617291906889</v>
      </c>
      <c r="D51" s="39"/>
      <c r="E51" s="39">
        <f>E42*E47+E43*E48+E44*E49</f>
        <v>37406.94372629367</v>
      </c>
      <c r="F51" s="39"/>
    </row>
    <row r="52" spans="1:11" s="2" customFormat="1" ht="15" customHeight="1" x14ac:dyDescent="0.25">
      <c r="A52" s="43"/>
      <c r="B52" s="43"/>
      <c r="C52" s="44"/>
      <c r="D52" s="44"/>
      <c r="E52" s="44"/>
      <c r="F52" s="3"/>
      <c r="G52" s="4"/>
    </row>
    <row r="53" spans="1:11" s="52" customFormat="1" ht="15.75" x14ac:dyDescent="0.25">
      <c r="A53" s="57" t="s">
        <v>25</v>
      </c>
      <c r="B53" s="57"/>
      <c r="C53" s="58"/>
      <c r="D53" s="58"/>
      <c r="E53" s="58"/>
      <c r="F53" s="59"/>
    </row>
    <row r="54" spans="1:11" s="2" customFormat="1" ht="6" customHeight="1" x14ac:dyDescent="0.25">
      <c r="A54" s="45"/>
      <c r="B54" s="43"/>
      <c r="C54" s="44"/>
      <c r="D54" s="44"/>
      <c r="E54" s="44"/>
      <c r="F54" s="46"/>
      <c r="G54" s="4"/>
    </row>
    <row r="55" spans="1:11" ht="15" customHeight="1" x14ac:dyDescent="0.25">
      <c r="A55" s="86" t="s">
        <v>26</v>
      </c>
      <c r="B55" s="86"/>
      <c r="C55" s="77"/>
      <c r="D55" s="74">
        <v>100000</v>
      </c>
      <c r="E55" s="74"/>
      <c r="F55" s="93" t="s">
        <v>42</v>
      </c>
    </row>
    <row r="56" spans="1:11" ht="15" customHeight="1" x14ac:dyDescent="0.25">
      <c r="A56" s="86" t="s">
        <v>28</v>
      </c>
      <c r="B56" s="86"/>
      <c r="C56" s="77"/>
      <c r="D56" s="75">
        <v>9</v>
      </c>
      <c r="E56" s="75"/>
      <c r="F56" s="93"/>
    </row>
    <row r="57" spans="1:11" ht="15" customHeight="1" x14ac:dyDescent="0.25">
      <c r="A57" s="86" t="s">
        <v>29</v>
      </c>
      <c r="B57" s="86"/>
      <c r="C57" s="77"/>
      <c r="D57" s="76">
        <f>D55*1000*PI()*(D56/2000)^2</f>
        <v>6361.7251235193298</v>
      </c>
      <c r="E57" s="76"/>
      <c r="F57" s="47"/>
    </row>
    <row r="58" spans="1:11" ht="15" customHeight="1" x14ac:dyDescent="0.25"/>
    <row r="59" spans="1:11" s="52" customFormat="1" ht="31.5" x14ac:dyDescent="0.25">
      <c r="A59" s="107" t="s">
        <v>27</v>
      </c>
      <c r="B59" s="107"/>
      <c r="C59" s="60" t="s">
        <v>31</v>
      </c>
      <c r="D59" s="60"/>
      <c r="E59" s="60" t="s">
        <v>4</v>
      </c>
      <c r="F59" s="61"/>
    </row>
    <row r="60" spans="1:11" s="2" customFormat="1" ht="6" customHeight="1" x14ac:dyDescent="0.25">
      <c r="A60" s="43"/>
      <c r="B60" s="43"/>
      <c r="C60" s="48"/>
      <c r="D60" s="48"/>
      <c r="E60" s="48"/>
      <c r="F60" s="48"/>
      <c r="G60" s="4"/>
    </row>
    <row r="61" spans="1:11" ht="15" customHeight="1" x14ac:dyDescent="0.25">
      <c r="A61" s="108" t="s">
        <v>30</v>
      </c>
      <c r="B61" s="108"/>
      <c r="C61" s="62">
        <f>C51+D57</f>
        <v>17752.342415426217</v>
      </c>
      <c r="D61" s="62"/>
      <c r="E61" s="62">
        <f>E51</f>
        <v>37406.94372629367</v>
      </c>
      <c r="F61" s="49"/>
    </row>
    <row r="62" spans="1:11" ht="15" customHeight="1" x14ac:dyDescent="0.25">
      <c r="A62" s="108" t="s">
        <v>3</v>
      </c>
      <c r="B62" s="108"/>
      <c r="C62" s="63">
        <f>C61*D19/(C61+E61)</f>
        <v>127883190.02928765</v>
      </c>
      <c r="D62" s="63"/>
      <c r="E62" s="63">
        <f>D19-C62</f>
        <v>269469751.14718294</v>
      </c>
      <c r="F62" s="49"/>
    </row>
    <row r="63" spans="1:11" ht="15" customHeight="1" x14ac:dyDescent="0.25">
      <c r="A63" s="108" t="s">
        <v>2</v>
      </c>
      <c r="B63" s="108"/>
      <c r="C63" s="64">
        <f>C62/C61/10000</f>
        <v>0.72037361062932892</v>
      </c>
      <c r="D63" s="64"/>
      <c r="E63" s="65">
        <f>E62/D27</f>
        <v>11.22790629779929</v>
      </c>
      <c r="F63" s="50"/>
    </row>
  </sheetData>
  <mergeCells count="34">
    <mergeCell ref="A59:B59"/>
    <mergeCell ref="A62:B62"/>
    <mergeCell ref="A63:B63"/>
    <mergeCell ref="A57:B57"/>
    <mergeCell ref="A61:B61"/>
    <mergeCell ref="A1:F1"/>
    <mergeCell ref="A3:A5"/>
    <mergeCell ref="F18:F19"/>
    <mergeCell ref="F14:F16"/>
    <mergeCell ref="A7:B7"/>
    <mergeCell ref="A10:B10"/>
    <mergeCell ref="A12:B12"/>
    <mergeCell ref="C3:F3"/>
    <mergeCell ref="C4:F4"/>
    <mergeCell ref="C5:F5"/>
    <mergeCell ref="A14:A16"/>
    <mergeCell ref="A18:B18"/>
    <mergeCell ref="A19:B19"/>
    <mergeCell ref="F24:F27"/>
    <mergeCell ref="A56:B56"/>
    <mergeCell ref="A47:A49"/>
    <mergeCell ref="F9:F10"/>
    <mergeCell ref="A55:B55"/>
    <mergeCell ref="A33:A36"/>
    <mergeCell ref="A29:A31"/>
    <mergeCell ref="A42:A45"/>
    <mergeCell ref="F29:F31"/>
    <mergeCell ref="F38:F40"/>
    <mergeCell ref="F47:F49"/>
    <mergeCell ref="F55:F56"/>
    <mergeCell ref="A38:A40"/>
    <mergeCell ref="A51:B51"/>
    <mergeCell ref="A21:B21"/>
    <mergeCell ref="A23:A27"/>
  </mergeCells>
  <printOptions horizontalCentered="1" verticalCentered="1"/>
  <pageMargins left="0.70866141732283472" right="0.70866141732283472" top="0.74803149606299213" bottom="0.74803149606299213" header="0.31496062992125984" footer="0.31496062992125984"/>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Outil simulation tarifs GC</vt:lpstr>
      <vt:lpstr>'Outil simulation tarifs GC'!Zone_d_impression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2017-05-09T14:32:05Z</dcterms:created>
  <dcterms:modified xsi:type="dcterms:W3CDTF">2017-05-09T14:37:54Z</dcterms:modified>
</cp:coreProperties>
</file>