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Données d'entrée" sheetId="1" r:id="rId1"/>
    <sheet name="Synthèse des coûts" sheetId="2" r:id="rId2"/>
    <sheet name="Synthèse des revenus" sheetId="3" r:id="rId3"/>
    <sheet name="Paramètres de calculs" sheetId="4" r:id="rId4"/>
  </sheets>
  <definedNames>
    <definedName name="_xlnm.Print_Area" localSheetId="3">'Paramètres de calculs'!$A$1:$E$85</definedName>
    <definedName name="_xlnm.Print_Area" localSheetId="1">'Synthèse des coûts'!$A$1:$G$47</definedName>
    <definedName name="_xlnm.Print_Area" localSheetId="2">'Synthèse des revenus'!$A$1:$D$26</definedName>
  </definedNames>
  <calcPr calcMode="autoNoTable" fullCalcOnLoad="1"/>
</workbook>
</file>

<file path=xl/sharedStrings.xml><?xml version="1.0" encoding="utf-8"?>
<sst xmlns="http://schemas.openxmlformats.org/spreadsheetml/2006/main" count="155" uniqueCount="89">
  <si>
    <t>Paramètres des coûts de FAI</t>
  </si>
  <si>
    <t>Paramètre d'amortissement</t>
  </si>
  <si>
    <t>Taux d'actualisation</t>
  </si>
  <si>
    <t>Estimation ARCEP</t>
  </si>
  <si>
    <t>Coûts par abonné (hors voix sur large bande)</t>
  </si>
  <si>
    <t>Coûts d'acquisition</t>
  </si>
  <si>
    <t>Valeur retenue</t>
  </si>
  <si>
    <t>Remarques</t>
  </si>
  <si>
    <t>Communication/publicité</t>
  </si>
  <si>
    <t>Moyenne pondérée</t>
  </si>
  <si>
    <t>Distribution/commercialisation</t>
  </si>
  <si>
    <t>SAV : surcoût  2 premiers mois</t>
  </si>
  <si>
    <t>Promotions</t>
  </si>
  <si>
    <t>Frais d'accès au service</t>
  </si>
  <si>
    <t>Modem (yc colisage)</t>
  </si>
  <si>
    <t>Evolution de l'accès (upgrade, résiliation…) - 36 mois</t>
  </si>
  <si>
    <t>Evolution de l'accès (upgrade, résiliation…) - 48 mois</t>
  </si>
  <si>
    <t>Coûts mensuels de gestion des abonnés</t>
  </si>
  <si>
    <t>SAV : coût par mois par client - récurrent</t>
  </si>
  <si>
    <t>Portail</t>
  </si>
  <si>
    <t>Gestion de la facturation et des impayés</t>
  </si>
  <si>
    <t>Coûts techniques mensuels</t>
  </si>
  <si>
    <t>Serveurs et plate-forme</t>
  </si>
  <si>
    <t>Bande-passante Internet</t>
  </si>
  <si>
    <t>Débit moyen par nouvel abonné (kbit/s)</t>
  </si>
  <si>
    <t>Coût du trafic Internet (€/mois/Mbit/s)</t>
  </si>
  <si>
    <t>Part du trafic allant sur l'Internet mondial</t>
  </si>
  <si>
    <t>Coûts de voix sur large bande par abonné</t>
  </si>
  <si>
    <t>Coût d'activation</t>
  </si>
  <si>
    <t>Coûts mensuels récurrents (hors appels)</t>
  </si>
  <si>
    <t>Coûts mensuels liés aux appels</t>
  </si>
  <si>
    <t>Nombre de minutes sortantes vers fixe par abonné par mois</t>
  </si>
  <si>
    <t>Coûts d'appel vers fixe (c€/min)</t>
  </si>
  <si>
    <t>Nombre de minutes sortantes vers mobiles par abonné par mois</t>
  </si>
  <si>
    <t>Coûts d'appel vers mobile (c€/min)</t>
  </si>
  <si>
    <t>Nombre de minutes sortantes vers international par abonné par mois</t>
  </si>
  <si>
    <t>Coûts d'appel vers international (c€/min)</t>
  </si>
  <si>
    <t>Nombre de minutes entrantes par abonné par mois (dégroupage total)</t>
  </si>
  <si>
    <t>Nombre de minutes entrantes par abonné par mois (hors dégroupage total)</t>
  </si>
  <si>
    <t>Coût d'appel par minute entrante par abonné et par mois (c€/min)</t>
  </si>
  <si>
    <t>Paramètres des revenus de FAI</t>
  </si>
  <si>
    <t>Revenus mensuels par abonné (hors voix sur large bande)</t>
  </si>
  <si>
    <t>SAV</t>
  </si>
  <si>
    <t>Modem</t>
  </si>
  <si>
    <t>Revenus mensuels par abonné de voix sur large bande</t>
  </si>
  <si>
    <t>Voix sur large bande hors abonnement</t>
  </si>
  <si>
    <t>Revenu par appel vers fixe (c€/min)</t>
  </si>
  <si>
    <t>Revenu par appel vers mobile (c€/min)</t>
  </si>
  <si>
    <t>Revenu par appel vers international (c€/min)</t>
  </si>
  <si>
    <t>Revenu par minute entrante (c€/min)</t>
  </si>
  <si>
    <t>Abonnement mensuel voix sur large bande</t>
  </si>
  <si>
    <t>SYNTHESE DES REVENUS DE FAI</t>
  </si>
  <si>
    <t>Evolution d'un accès (upgrade, résiliation…) mensualisé</t>
  </si>
  <si>
    <t>Abonnement mensuel de voix sur large bande</t>
  </si>
  <si>
    <t>Revenus d'appels en voix sur large bande</t>
  </si>
  <si>
    <t>Total revenus de voix sur large bande</t>
  </si>
  <si>
    <t>TOTAL REVENUS DE FAI (hors voix sur large bande)</t>
  </si>
  <si>
    <t>TOTAL REVENUS DE FAI (y.c voix sur large bande)</t>
  </si>
  <si>
    <t>SYNTHESE DES COUTS DE FAI</t>
  </si>
  <si>
    <t xml:space="preserve">Coûts d'acquisition </t>
  </si>
  <si>
    <t>Communication/Publicité</t>
  </si>
  <si>
    <t>SAV : surcoût 2 premiers mois</t>
  </si>
  <si>
    <t>Total coûts d'acquisition (hors FAS et modem)</t>
  </si>
  <si>
    <t>Frais d'Accès au Service (FAS)</t>
  </si>
  <si>
    <t>Modem (y.c colisage)</t>
  </si>
  <si>
    <t>Total coûts d'acquisition</t>
  </si>
  <si>
    <t>Total coûts d'acquisition mensualisé</t>
  </si>
  <si>
    <t>SAV : coût récurrent</t>
  </si>
  <si>
    <t>Gestion de facturation et impayés</t>
  </si>
  <si>
    <t>Evolution de l'accès (upgrade, résiliation…)</t>
  </si>
  <si>
    <t>Total coût de gestion des abonnés</t>
  </si>
  <si>
    <t>Serveurs et hébergement</t>
  </si>
  <si>
    <t>Total coûts techniques</t>
  </si>
  <si>
    <t xml:space="preserve">Coûts mensuels de voix sur large bande </t>
  </si>
  <si>
    <t>Coûts d'activation mensualisé</t>
  </si>
  <si>
    <t>Total coûts de voix sur large bande</t>
  </si>
  <si>
    <t>TOTAL COUTS DE FAI (hors voix sur large bande)</t>
  </si>
  <si>
    <t>TOTAL COUTS DE FAI (y.c voix sur large bande)</t>
  </si>
  <si>
    <t>Données d'entrée du modèle</t>
  </si>
  <si>
    <t>Paramètres généraux</t>
  </si>
  <si>
    <t>Offre de voix sur large bande</t>
  </si>
  <si>
    <t>Dégroupage total</t>
  </si>
  <si>
    <t>Durée de vie moyenne des abonnés (mois)</t>
  </si>
  <si>
    <t>Résultats du modèle</t>
  </si>
  <si>
    <t>TOTAL COUTS DE FAI (hors coûts de réseau)</t>
  </si>
  <si>
    <t>TOTAL REVENUS DE FAI (hors abonnement ADSL)</t>
  </si>
  <si>
    <t>TOTAL COUT NET DE FAI</t>
  </si>
  <si>
    <t>Oui</t>
  </si>
  <si>
    <t>Non</t>
  </si>
</sst>
</file>

<file path=xl/styles.xml><?xml version="1.0" encoding="utf-8"?>
<styleSheet xmlns="http://schemas.openxmlformats.org/spreadsheetml/2006/main">
  <numFmts count="1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\ [$€-1]_-;\-* #,##0.0\ [$€-1]_-;_-* &quot;-&quot;??\ [$€-1]_-"/>
    <numFmt numFmtId="165" formatCode="_-* #,##0.00\ [$€-1]_-;\-* #,##0.00\ [$€-1]_-;_-* &quot;-&quot;??\ [$€-1]_-"/>
    <numFmt numFmtId="166" formatCode="0.0"/>
    <numFmt numFmtId="167" formatCode="#,##0.0\ [$€-1]"/>
    <numFmt numFmtId="168" formatCode="_-* #,##0.0\ [$€-1]_-;\-* #,##0.0\ [$€-1]_-;_-* &quot;-&quot;?\ [$€-1]_-;_-@_-"/>
    <numFmt numFmtId="169" formatCode="#,##0\ [$€-1]"/>
    <numFmt numFmtId="170" formatCode="#,##0.0\ &quot;€&quot;"/>
  </numFmts>
  <fonts count="8">
    <font>
      <sz val="10"/>
      <name val="Arial"/>
      <family val="0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10" fontId="3" fillId="2" borderId="0" xfId="2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164" fontId="3" fillId="2" borderId="0" xfId="15" applyNumberFormat="1" applyFont="1" applyFill="1" applyAlignment="1">
      <alignment vertical="center"/>
    </xf>
    <xf numFmtId="2" fontId="0" fillId="2" borderId="0" xfId="0" applyNumberFormat="1" applyFont="1" applyFill="1" applyAlignment="1">
      <alignment horizontal="center"/>
    </xf>
    <xf numFmtId="164" fontId="0" fillId="2" borderId="0" xfId="15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66" fontId="0" fillId="2" borderId="0" xfId="0" applyNumberForma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64" fontId="0" fillId="2" borderId="0" xfId="15" applyNumberFormat="1" applyFont="1" applyFill="1" applyAlignment="1">
      <alignment vertical="center"/>
    </xf>
    <xf numFmtId="9" fontId="0" fillId="2" borderId="0" xfId="2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7" fontId="3" fillId="2" borderId="0" xfId="0" applyNumberFormat="1" applyFont="1" applyFill="1" applyAlignment="1">
      <alignment horizontal="right" vertical="center"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 horizontal="right" vertical="center"/>
    </xf>
    <xf numFmtId="1" fontId="0" fillId="2" borderId="0" xfId="0" applyNumberFormat="1" applyFill="1" applyAlignment="1">
      <alignment horizontal="right" vertical="center"/>
    </xf>
    <xf numFmtId="166" fontId="0" fillId="2" borderId="0" xfId="0" applyNumberFormat="1" applyFill="1" applyAlignment="1">
      <alignment horizontal="right" vertical="center"/>
    </xf>
    <xf numFmtId="1" fontId="0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164" fontId="4" fillId="3" borderId="0" xfId="15" applyNumberFormat="1" applyFont="1" applyFill="1" applyAlignment="1">
      <alignment/>
    </xf>
    <xf numFmtId="164" fontId="0" fillId="2" borderId="0" xfId="15" applyNumberFormat="1" applyFont="1" applyFill="1" applyAlignment="1">
      <alignment/>
    </xf>
    <xf numFmtId="164" fontId="3" fillId="2" borderId="0" xfId="15" applyNumberFormat="1" applyFont="1" applyFill="1" applyAlignment="1">
      <alignment/>
    </xf>
    <xf numFmtId="0" fontId="2" fillId="5" borderId="0" xfId="0" applyFont="1" applyFill="1" applyAlignment="1">
      <alignment/>
    </xf>
    <xf numFmtId="164" fontId="2" fillId="5" borderId="0" xfId="15" applyNumberFormat="1" applyFont="1" applyFill="1" applyAlignment="1">
      <alignment/>
    </xf>
    <xf numFmtId="164" fontId="4" fillId="2" borderId="0" xfId="15" applyNumberFormat="1" applyFont="1" applyFill="1" applyAlignment="1">
      <alignment/>
    </xf>
    <xf numFmtId="0" fontId="4" fillId="4" borderId="0" xfId="0" applyFont="1" applyFill="1" applyAlignment="1">
      <alignment/>
    </xf>
    <xf numFmtId="164" fontId="0" fillId="2" borderId="0" xfId="15" applyNumberFormat="1" applyFill="1" applyAlignment="1">
      <alignment/>
    </xf>
    <xf numFmtId="164" fontId="4" fillId="4" borderId="0" xfId="15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0" fillId="2" borderId="0" xfId="0" applyNumberFormat="1" applyFont="1" applyFill="1" applyAlignment="1">
      <alignment horizontal="center"/>
    </xf>
    <xf numFmtId="169" fontId="0" fillId="2" borderId="0" xfId="0" applyNumberFormat="1" applyFont="1" applyFill="1" applyAlignment="1">
      <alignment horizontal="center"/>
    </xf>
    <xf numFmtId="164" fontId="2" fillId="5" borderId="0" xfId="15" applyNumberFormat="1" applyFont="1" applyFill="1" applyAlignment="1">
      <alignment horizontal="center"/>
    </xf>
    <xf numFmtId="170" fontId="2" fillId="6" borderId="0" xfId="0" applyNumberFormat="1" applyFon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workbookViewId="0" topLeftCell="A1">
      <selection activeCell="B16" sqref="B16"/>
    </sheetView>
  </sheetViews>
  <sheetFormatPr defaultColWidth="11.421875" defaultRowHeight="12.75"/>
  <cols>
    <col min="1" max="1" width="11.421875" style="1" customWidth="1"/>
    <col min="2" max="2" width="58.7109375" style="1" customWidth="1"/>
    <col min="3" max="3" width="5.28125" style="1" customWidth="1"/>
    <col min="4" max="4" width="22.57421875" style="1" customWidth="1"/>
    <col min="5" max="5" width="5.421875" style="1" customWidth="1"/>
    <col min="6" max="16384" width="11.421875" style="1" customWidth="1"/>
  </cols>
  <sheetData>
    <row r="2" spans="2:3" ht="26.25" customHeight="1">
      <c r="B2" s="7" t="s">
        <v>78</v>
      </c>
      <c r="C2" s="7"/>
    </row>
    <row r="3" spans="2:4" ht="12.75">
      <c r="B3" s="2"/>
      <c r="C3" s="2"/>
      <c r="D3" s="54"/>
    </row>
    <row r="4" spans="2:5" ht="12.75">
      <c r="B4" s="55" t="s">
        <v>79</v>
      </c>
      <c r="C4" s="8"/>
      <c r="D4" s="10" t="s">
        <v>6</v>
      </c>
      <c r="E4" s="8"/>
    </row>
    <row r="5" spans="2:5" ht="12.75">
      <c r="B5" s="2"/>
      <c r="C5" s="2"/>
      <c r="D5" s="2"/>
      <c r="E5" s="22"/>
    </row>
    <row r="6" spans="2:4" ht="12.75">
      <c r="B6" s="2" t="s">
        <v>80</v>
      </c>
      <c r="C6" s="2"/>
      <c r="D6" s="56">
        <v>2</v>
      </c>
    </row>
    <row r="7" spans="2:4" ht="12.75">
      <c r="B7" s="2"/>
      <c r="C7" s="2"/>
      <c r="D7" s="57"/>
    </row>
    <row r="8" spans="2:4" ht="12.75">
      <c r="B8" s="2" t="s">
        <v>81</v>
      </c>
      <c r="C8" s="2"/>
      <c r="D8" s="56">
        <v>2</v>
      </c>
    </row>
    <row r="9" ht="12.75">
      <c r="D9" s="4"/>
    </row>
    <row r="10" spans="2:4" ht="12.75">
      <c r="B10" s="1" t="s">
        <v>82</v>
      </c>
      <c r="D10" s="4">
        <v>2</v>
      </c>
    </row>
    <row r="11" ht="8.25" customHeight="1">
      <c r="D11" s="4"/>
    </row>
    <row r="12" ht="12.75" hidden="1">
      <c r="D12" s="4">
        <f>IF(D10=1,36,48)</f>
        <v>48</v>
      </c>
    </row>
    <row r="13" ht="12.75">
      <c r="D13" s="4"/>
    </row>
    <row r="14" ht="12.75">
      <c r="D14" s="4"/>
    </row>
    <row r="15" spans="2:4" ht="26.25">
      <c r="B15" s="7" t="s">
        <v>83</v>
      </c>
      <c r="D15" s="4"/>
    </row>
    <row r="16" ht="12.75">
      <c r="D16" s="4"/>
    </row>
    <row r="17" ht="12.75">
      <c r="D17" s="4"/>
    </row>
    <row r="18" spans="2:5" ht="12.75">
      <c r="B18" s="48" t="s">
        <v>84</v>
      </c>
      <c r="C18" s="48"/>
      <c r="D18" s="58">
        <f>IF(D6=2,'Synthèse des coûts'!D43,'Synthèse des coûts'!D45)</f>
        <v>12.062014337663085</v>
      </c>
      <c r="E18" s="49"/>
    </row>
    <row r="19" ht="12.75">
      <c r="D19" s="4"/>
    </row>
    <row r="20" ht="12.75">
      <c r="D20" s="4"/>
    </row>
    <row r="21" spans="2:5" ht="12.75">
      <c r="B21" s="48" t="s">
        <v>85</v>
      </c>
      <c r="C21" s="48"/>
      <c r="D21" s="49">
        <f>IF(D6=2,'Synthèse des revenus'!C23,'Synthèse des revenus'!C25)</f>
        <v>5.055891650331702</v>
      </c>
      <c r="E21" s="49"/>
    </row>
    <row r="23" spans="2:5" ht="12.75">
      <c r="B23" s="55" t="s">
        <v>86</v>
      </c>
      <c r="C23" s="55"/>
      <c r="D23" s="59">
        <f>D18-D21</f>
        <v>7.006122687331382</v>
      </c>
      <c r="E23" s="55"/>
    </row>
    <row r="24" ht="3.75" customHeight="1"/>
    <row r="25" ht="9.75" customHeight="1" hidden="1">
      <c r="A25"/>
    </row>
    <row r="26" spans="1:4" ht="12.75" customHeight="1" hidden="1">
      <c r="A26" s="1" t="s">
        <v>87</v>
      </c>
      <c r="D26" s="1" t="s">
        <v>87</v>
      </c>
    </row>
    <row r="27" spans="1:5" ht="15" customHeight="1" hidden="1">
      <c r="A27" t="s">
        <v>88</v>
      </c>
      <c r="B27"/>
      <c r="C27"/>
      <c r="D27" t="s">
        <v>88</v>
      </c>
      <c r="E27"/>
    </row>
    <row r="30" ht="4.5" customHeight="1"/>
    <row r="31" ht="12.75" hidden="1">
      <c r="C31" s="1">
        <v>36</v>
      </c>
    </row>
    <row r="32" ht="12.75" hidden="1">
      <c r="C32" s="1">
        <v>48</v>
      </c>
    </row>
  </sheetData>
  <conditionalFormatting sqref="D2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5"/>
  <sheetViews>
    <sheetView workbookViewId="0" topLeftCell="A1">
      <selection activeCell="C50" sqref="C50"/>
    </sheetView>
  </sheetViews>
  <sheetFormatPr defaultColWidth="11.421875" defaultRowHeight="12.75"/>
  <cols>
    <col min="1" max="1" width="8.00390625" style="1" customWidth="1"/>
    <col min="2" max="2" width="3.8515625" style="1" customWidth="1"/>
    <col min="3" max="3" width="47.28125" style="1" customWidth="1"/>
    <col min="4" max="4" width="15.28125" style="1" customWidth="1"/>
    <col min="5" max="5" width="6.421875" style="1" customWidth="1"/>
    <col min="6" max="6" width="3.140625" style="1" customWidth="1"/>
    <col min="7" max="7" width="2.28125" style="1" customWidth="1"/>
    <col min="8" max="16384" width="11.421875" style="1" customWidth="1"/>
  </cols>
  <sheetData>
    <row r="2" spans="2:3" ht="20.25">
      <c r="B2" s="40" t="s">
        <v>58</v>
      </c>
      <c r="C2"/>
    </row>
    <row r="4" spans="2:5" ht="12.75">
      <c r="B4" s="8" t="s">
        <v>4</v>
      </c>
      <c r="C4" s="8"/>
      <c r="D4" s="45"/>
      <c r="E4" s="45"/>
    </row>
    <row r="5" spans="3:5" ht="12.75">
      <c r="C5" s="22"/>
      <c r="D5" s="50"/>
      <c r="E5" s="50"/>
    </row>
    <row r="6" spans="3:5" ht="12.75">
      <c r="C6" s="13" t="s">
        <v>59</v>
      </c>
      <c r="D6" s="51"/>
      <c r="E6" s="51"/>
    </row>
    <row r="7" spans="3:5" ht="12.75">
      <c r="C7" s="2" t="s">
        <v>60</v>
      </c>
      <c r="D7" s="46">
        <f>'Paramètres de calculs'!D13</f>
        <v>80.5</v>
      </c>
      <c r="E7" s="46"/>
    </row>
    <row r="8" spans="3:5" ht="12.75">
      <c r="C8" s="2" t="s">
        <v>10</v>
      </c>
      <c r="D8" s="46">
        <f>'Paramètres de calculs'!D15</f>
        <v>41.2</v>
      </c>
      <c r="E8" s="46"/>
    </row>
    <row r="9" spans="3:5" ht="12.75">
      <c r="C9" s="2" t="s">
        <v>61</v>
      </c>
      <c r="D9" s="46">
        <f>'Paramètres de calculs'!D17</f>
        <v>13.9</v>
      </c>
      <c r="E9" s="46"/>
    </row>
    <row r="10" spans="3:5" ht="12.75">
      <c r="C10" s="2" t="s">
        <v>12</v>
      </c>
      <c r="D10" s="46">
        <f>'Paramètres de calculs'!D19</f>
        <v>14.5</v>
      </c>
      <c r="E10" s="46"/>
    </row>
    <row r="11" spans="3:5" ht="12.75">
      <c r="C11" s="2"/>
      <c r="D11" s="46"/>
      <c r="E11" s="46"/>
    </row>
    <row r="12" spans="3:5" ht="12.75">
      <c r="C12" s="11" t="s">
        <v>62</v>
      </c>
      <c r="D12" s="47">
        <f>SUM(D7:D10)</f>
        <v>150.1</v>
      </c>
      <c r="E12" s="46"/>
    </row>
    <row r="13" spans="3:5" ht="12.75">
      <c r="C13" s="2"/>
      <c r="D13" s="46"/>
      <c r="E13" s="46"/>
    </row>
    <row r="14" spans="3:5" ht="12.75">
      <c r="C14" s="2" t="s">
        <v>63</v>
      </c>
      <c r="D14" s="46">
        <f>'Paramètres de calculs'!D21</f>
        <v>53</v>
      </c>
      <c r="E14" s="46"/>
    </row>
    <row r="15" spans="3:5" ht="12.75">
      <c r="C15" s="2"/>
      <c r="D15" s="46"/>
      <c r="E15" s="46"/>
    </row>
    <row r="16" spans="3:5" ht="12.75">
      <c r="C16" s="2" t="s">
        <v>64</v>
      </c>
      <c r="D16" s="46">
        <f>'Paramètres de calculs'!D23</f>
        <v>95.3</v>
      </c>
      <c r="E16" s="46"/>
    </row>
    <row r="17" spans="3:5" ht="12.75">
      <c r="C17" s="11"/>
      <c r="D17" s="47"/>
      <c r="E17" s="47"/>
    </row>
    <row r="18" spans="3:5" ht="12" customHeight="1">
      <c r="C18" s="11" t="s">
        <v>65</v>
      </c>
      <c r="D18" s="47">
        <f>SUM(D7:D10)+D14+D16</f>
        <v>298.4</v>
      </c>
      <c r="E18" s="47"/>
    </row>
    <row r="19" spans="3:5" ht="12" customHeight="1">
      <c r="C19" s="11"/>
      <c r="D19" s="47"/>
      <c r="E19" s="47"/>
    </row>
    <row r="20" spans="3:5" ht="12.75">
      <c r="C20" s="11" t="s">
        <v>66</v>
      </c>
      <c r="D20" s="47">
        <f>'Synthèse des coûts'!D18/12*'Paramètres de calculs'!D7/(1+'Paramètres de calculs'!D7)/(1-(1+'Paramètres de calculs'!D7)^(-'Données d''entrée'!D12/12))</f>
        <v>7.383247423741999</v>
      </c>
      <c r="E20" s="47"/>
    </row>
    <row r="21" spans="4:5" ht="12.75">
      <c r="D21" s="52"/>
      <c r="E21" s="52"/>
    </row>
    <row r="22" spans="3:5" ht="12.75">
      <c r="C22" s="13" t="s">
        <v>17</v>
      </c>
      <c r="D22" s="53"/>
      <c r="E22" s="53"/>
    </row>
    <row r="23" spans="3:5" ht="12.75">
      <c r="C23" s="2" t="s">
        <v>67</v>
      </c>
      <c r="D23" s="46">
        <f>'Paramètres de calculs'!D30</f>
        <v>1.9</v>
      </c>
      <c r="E23" s="46"/>
    </row>
    <row r="24" spans="3:5" ht="12.75">
      <c r="C24" s="2" t="s">
        <v>19</v>
      </c>
      <c r="D24" s="46">
        <f>'Paramètres de calculs'!D32</f>
        <v>0.56</v>
      </c>
      <c r="E24" s="46"/>
    </row>
    <row r="25" spans="3:5" ht="12.75">
      <c r="C25" s="2" t="s">
        <v>68</v>
      </c>
      <c r="D25" s="46">
        <f>'Paramètres de calculs'!D34</f>
        <v>0.59</v>
      </c>
      <c r="E25" s="46"/>
    </row>
    <row r="26" spans="3:5" ht="12.75">
      <c r="C26" s="2" t="s">
        <v>69</v>
      </c>
      <c r="D26" s="46">
        <f>IF('Données d''entrée'!D10=1,'Paramètres de calculs'!D25,'Paramètres de calculs'!D26)/12*'Paramètres de calculs'!D7/(1+'Paramètres de calculs'!D7)/(1-(1+'Paramètres de calculs'!D7)^(-'Données d''entrée'!D12/12))/(1+'Paramètres de calculs'!D7)^('Données d''entrée'!D12/12/2)</f>
        <v>1.1661399607960854</v>
      </c>
      <c r="E26" s="46"/>
    </row>
    <row r="27" spans="3:6" ht="12.75">
      <c r="C27" s="11"/>
      <c r="D27" s="47"/>
      <c r="E27" s="47"/>
      <c r="F27" s="46"/>
    </row>
    <row r="28" spans="3:5" ht="12.75">
      <c r="C28" s="11" t="s">
        <v>70</v>
      </c>
      <c r="D28" s="47">
        <f>SUM(D23:D26)</f>
        <v>4.216139960796085</v>
      </c>
      <c r="E28" s="47"/>
    </row>
    <row r="29" spans="4:5" ht="12.75">
      <c r="D29" s="52"/>
      <c r="E29" s="52"/>
    </row>
    <row r="30" spans="3:5" ht="12.75">
      <c r="C30" s="13" t="s">
        <v>21</v>
      </c>
      <c r="D30" s="53"/>
      <c r="E30" s="53"/>
    </row>
    <row r="31" spans="3:5" ht="12.75">
      <c r="C31" s="2" t="s">
        <v>71</v>
      </c>
      <c r="D31" s="46">
        <f>'Paramètres de calculs'!D38</f>
        <v>0.32</v>
      </c>
      <c r="E31" s="46"/>
    </row>
    <row r="32" spans="3:5" ht="12.75">
      <c r="C32" s="2" t="s">
        <v>23</v>
      </c>
      <c r="D32" s="46">
        <f>'Paramètres de calculs'!D40</f>
        <v>0.14262695312499998</v>
      </c>
      <c r="E32" s="46"/>
    </row>
    <row r="33" spans="3:5" ht="12.75">
      <c r="C33" s="11"/>
      <c r="D33" s="47"/>
      <c r="E33" s="47"/>
    </row>
    <row r="34" spans="3:5" ht="12.75">
      <c r="C34" s="11" t="s">
        <v>72</v>
      </c>
      <c r="D34" s="47">
        <f>SUM(D31:D32)</f>
        <v>0.462626953125</v>
      </c>
      <c r="E34" s="47"/>
    </row>
    <row r="35" spans="4:5" ht="12.75">
      <c r="D35" s="52"/>
      <c r="E35" s="52"/>
    </row>
    <row r="36" spans="2:5" ht="12.75">
      <c r="B36" s="8" t="s">
        <v>73</v>
      </c>
      <c r="C36" s="8"/>
      <c r="D36" s="45"/>
      <c r="E36" s="45"/>
    </row>
    <row r="37" spans="3:5" ht="15" customHeight="1">
      <c r="C37" s="2" t="s">
        <v>74</v>
      </c>
      <c r="D37" s="46">
        <f>'Paramètres de calculs'!D47/12*'Paramètres de calculs'!D7/(1+'Paramètres de calculs'!D7)/(1-(1+'Paramètres de calculs'!D7)^(-'Données d''entrée'!D12/12))</f>
        <v>0.06680552293600335</v>
      </c>
      <c r="E37" s="46"/>
    </row>
    <row r="38" spans="3:5" ht="15" customHeight="1">
      <c r="C38" s="2" t="s">
        <v>29</v>
      </c>
      <c r="D38" s="46">
        <f>'Paramètres de calculs'!D49</f>
        <v>1.3</v>
      </c>
      <c r="E38" s="46"/>
    </row>
    <row r="39" spans="3:5" ht="15" customHeight="1">
      <c r="C39" s="2" t="s">
        <v>30</v>
      </c>
      <c r="D39" s="46">
        <f>'Paramètres de calculs'!D51</f>
        <v>4.9234</v>
      </c>
      <c r="E39" s="46"/>
    </row>
    <row r="40" spans="3:5" ht="12.75">
      <c r="C40" s="25"/>
      <c r="D40" s="47"/>
      <c r="E40" s="47"/>
    </row>
    <row r="41" spans="3:5" ht="12.75">
      <c r="C41" s="11" t="s">
        <v>75</v>
      </c>
      <c r="D41" s="47">
        <f>D38+D39+D37</f>
        <v>6.290205522936003</v>
      </c>
      <c r="E41" s="47"/>
    </row>
    <row r="42" spans="4:5" ht="12.75">
      <c r="D42" s="52"/>
      <c r="E42" s="52"/>
    </row>
    <row r="43" spans="2:5" ht="12.75">
      <c r="B43" s="48" t="s">
        <v>76</v>
      </c>
      <c r="C43" s="48"/>
      <c r="D43" s="49">
        <f>D34+D28+D20</f>
        <v>12.062014337663085</v>
      </c>
      <c r="E43" s="49"/>
    </row>
    <row r="44" spans="4:5" ht="12.75">
      <c r="D44" s="52"/>
      <c r="E44" s="52"/>
    </row>
    <row r="45" spans="2:5" ht="12.75">
      <c r="B45" s="48" t="s">
        <v>77</v>
      </c>
      <c r="C45" s="48"/>
      <c r="D45" s="49">
        <f>D43+D41</f>
        <v>18.35221986059909</v>
      </c>
      <c r="E45" s="4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5"/>
  <sheetViews>
    <sheetView workbookViewId="0" topLeftCell="A1">
      <selection activeCell="A1" sqref="A1:D26"/>
    </sheetView>
  </sheetViews>
  <sheetFormatPr defaultColWidth="11.421875" defaultRowHeight="12.75"/>
  <cols>
    <col min="1" max="1" width="7.57421875" style="1" customWidth="1"/>
    <col min="2" max="2" width="47.28125" style="1" customWidth="1"/>
    <col min="3" max="3" width="15.28125" style="1" customWidth="1"/>
    <col min="4" max="4" width="6.28125" style="1" customWidth="1"/>
    <col min="5" max="16384" width="11.421875" style="1" customWidth="1"/>
  </cols>
  <sheetData>
    <row r="2" ht="20.25">
      <c r="B2" s="40" t="s">
        <v>51</v>
      </c>
    </row>
    <row r="3" ht="18" customHeight="1"/>
    <row r="4" spans="2:4" ht="12.75">
      <c r="B4" s="8" t="s">
        <v>41</v>
      </c>
      <c r="C4" s="45"/>
      <c r="D4" s="45"/>
    </row>
    <row r="5" spans="2:4" ht="12.75">
      <c r="B5" s="2"/>
      <c r="C5" s="46"/>
      <c r="D5" s="46"/>
    </row>
    <row r="6" spans="2:4" ht="12.75">
      <c r="B6" s="2" t="s">
        <v>19</v>
      </c>
      <c r="C6" s="46">
        <f>'Paramètres de calculs'!D67</f>
        <v>2.2</v>
      </c>
      <c r="D6" s="46"/>
    </row>
    <row r="7" spans="2:4" ht="12.75">
      <c r="B7" s="2"/>
      <c r="C7" s="46"/>
      <c r="D7" s="46"/>
    </row>
    <row r="8" spans="2:4" ht="12.75">
      <c r="B8" s="2" t="s">
        <v>42</v>
      </c>
      <c r="C8" s="46">
        <f>'Paramètres de calculs'!D69</f>
        <v>0.57</v>
      </c>
      <c r="D8" s="46"/>
    </row>
    <row r="9" spans="2:4" ht="12.75">
      <c r="B9" s="2"/>
      <c r="C9" s="46"/>
      <c r="D9" s="46"/>
    </row>
    <row r="10" spans="2:4" ht="12.75">
      <c r="B10" s="2" t="s">
        <v>43</v>
      </c>
      <c r="C10" s="46">
        <f>'Paramètres de calculs'!D71</f>
        <v>1.8</v>
      </c>
      <c r="D10" s="46"/>
    </row>
    <row r="11" spans="2:4" ht="12.75">
      <c r="B11" s="2"/>
      <c r="C11" s="46"/>
      <c r="D11" s="46"/>
    </row>
    <row r="12" spans="2:4" ht="12.75">
      <c r="B12" s="2" t="s">
        <v>52</v>
      </c>
      <c r="C12" s="46">
        <f>IF('Données d''entrée'!D10=1,'Paramètres de calculs'!D73,'Paramètres de calculs'!D74)/12*'Paramètres de calculs'!D7/(1+'Paramètres de calculs'!D7)/(1-(1+'Paramètres de calculs'!D7)^(-'Données d''entrée'!D12/12))/(1+'Paramètres de calculs'!D7)^('Données d''entrée'!D12/12/2)</f>
        <v>0.48589165033170234</v>
      </c>
      <c r="D12" s="46"/>
    </row>
    <row r="14" spans="2:4" ht="12.75">
      <c r="B14" s="8" t="s">
        <v>44</v>
      </c>
      <c r="C14" s="45"/>
      <c r="D14" s="45"/>
    </row>
    <row r="15" spans="2:4" ht="12.75">
      <c r="B15" s="2"/>
      <c r="C15" s="46"/>
      <c r="D15" s="46"/>
    </row>
    <row r="16" spans="2:4" ht="12.75">
      <c r="B16" s="2" t="s">
        <v>53</v>
      </c>
      <c r="C16" s="46">
        <f>'Paramètres de calculs'!D84</f>
        <v>6</v>
      </c>
      <c r="D16" s="46"/>
    </row>
    <row r="17" spans="2:4" ht="12.75">
      <c r="B17" s="2"/>
      <c r="C17" s="46"/>
      <c r="D17" s="46"/>
    </row>
    <row r="18" spans="2:4" ht="12.75">
      <c r="B18" s="2" t="s">
        <v>54</v>
      </c>
      <c r="C18" s="46">
        <f>'Paramètres de calculs'!D78</f>
        <v>4.225499999999999</v>
      </c>
      <c r="D18" s="46"/>
    </row>
    <row r="19" spans="2:4" ht="12.75">
      <c r="B19" s="2"/>
      <c r="C19" s="46"/>
      <c r="D19" s="46"/>
    </row>
    <row r="20" spans="2:4" ht="12.75">
      <c r="B20" s="11" t="s">
        <v>55</v>
      </c>
      <c r="C20" s="47">
        <f>C18+C16</f>
        <v>10.2255</v>
      </c>
      <c r="D20" s="47"/>
    </row>
    <row r="21" spans="2:4" ht="12.75">
      <c r="B21" s="2"/>
      <c r="C21" s="46"/>
      <c r="D21" s="46"/>
    </row>
    <row r="22" spans="2:4" ht="12.75">
      <c r="B22" s="2"/>
      <c r="C22" s="46"/>
      <c r="D22" s="46"/>
    </row>
    <row r="23" spans="2:4" ht="12.75">
      <c r="B23" s="48" t="s">
        <v>56</v>
      </c>
      <c r="C23" s="49">
        <f>C6+C8+C10+C12</f>
        <v>5.055891650331702</v>
      </c>
      <c r="D23" s="49"/>
    </row>
    <row r="24" spans="2:4" ht="12.75">
      <c r="B24" s="2"/>
      <c r="C24" s="46"/>
      <c r="D24" s="46"/>
    </row>
    <row r="25" spans="2:4" ht="12.75">
      <c r="B25" s="48" t="s">
        <v>57</v>
      </c>
      <c r="C25" s="49">
        <f>C20+C23</f>
        <v>15.281391650331702</v>
      </c>
      <c r="D25" s="49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K6" sqref="K6"/>
    </sheetView>
  </sheetViews>
  <sheetFormatPr defaultColWidth="11.421875" defaultRowHeight="12.75"/>
  <cols>
    <col min="1" max="1" width="3.140625" style="1" customWidth="1"/>
    <col min="2" max="2" width="4.00390625" style="1" customWidth="1"/>
    <col min="3" max="3" width="63.28125" style="1" customWidth="1"/>
    <col min="4" max="4" width="14.57421875" style="3" customWidth="1"/>
    <col min="5" max="5" width="25.28125" style="1" customWidth="1"/>
    <col min="6" max="6" width="4.7109375" style="1" customWidth="1"/>
    <col min="7" max="7" width="1.421875" style="1" customWidth="1"/>
    <col min="8" max="8" width="11.421875" style="1" hidden="1" customWidth="1"/>
    <col min="9" max="16384" width="11.421875" style="1" customWidth="1"/>
  </cols>
  <sheetData>
    <row r="1" spans="3:5" ht="12.75">
      <c r="C1" s="2"/>
      <c r="E1" s="4"/>
    </row>
    <row r="2" spans="3:5" ht="12.75">
      <c r="C2" s="5"/>
      <c r="D2" s="6"/>
      <c r="E2" s="5"/>
    </row>
    <row r="3" spans="2:3" ht="24.75" customHeight="1">
      <c r="B3" s="7" t="s">
        <v>0</v>
      </c>
      <c r="C3"/>
    </row>
    <row r="5" spans="2:5" ht="12.75">
      <c r="B5" s="8" t="s">
        <v>1</v>
      </c>
      <c r="C5" s="8"/>
      <c r="D5" s="9"/>
      <c r="E5" s="10"/>
    </row>
    <row r="7" spans="3:5" ht="12.75">
      <c r="C7" s="11" t="s">
        <v>2</v>
      </c>
      <c r="D7" s="12">
        <v>0.1283</v>
      </c>
      <c r="E7" s="4" t="s">
        <v>3</v>
      </c>
    </row>
    <row r="9" spans="2:5" ht="12.75">
      <c r="B9" s="8" t="s">
        <v>4</v>
      </c>
      <c r="C9" s="8"/>
      <c r="D9" s="9"/>
      <c r="E9" s="10"/>
    </row>
    <row r="11" spans="3:5" ht="12.75">
      <c r="C11" s="13" t="s">
        <v>5</v>
      </c>
      <c r="D11" s="14" t="s">
        <v>6</v>
      </c>
      <c r="E11" s="15" t="s">
        <v>7</v>
      </c>
    </row>
    <row r="12" spans="3:5" ht="12.75">
      <c r="C12" s="11"/>
      <c r="D12" s="16"/>
      <c r="E12" s="2"/>
    </row>
    <row r="13" spans="3:5" ht="12.75">
      <c r="C13" s="11" t="s">
        <v>8</v>
      </c>
      <c r="D13" s="17">
        <v>80.5</v>
      </c>
      <c r="E13" s="18" t="s">
        <v>9</v>
      </c>
    </row>
    <row r="14" ht="12.75">
      <c r="D14" s="19"/>
    </row>
    <row r="15" spans="3:5" ht="12.75">
      <c r="C15" s="11" t="s">
        <v>10</v>
      </c>
      <c r="D15" s="17">
        <v>41.2</v>
      </c>
      <c r="E15" s="18" t="s">
        <v>9</v>
      </c>
    </row>
    <row r="16" ht="12.75">
      <c r="D16" s="19"/>
    </row>
    <row r="17" spans="3:5" ht="15" customHeight="1">
      <c r="C17" s="11" t="s">
        <v>11</v>
      </c>
      <c r="D17" s="17">
        <v>13.9</v>
      </c>
      <c r="E17" s="18" t="s">
        <v>9</v>
      </c>
    </row>
    <row r="18" ht="12.75">
      <c r="D18" s="19"/>
    </row>
    <row r="19" spans="3:5" ht="12.75">
      <c r="C19" s="11" t="s">
        <v>12</v>
      </c>
      <c r="D19" s="17">
        <v>14.5</v>
      </c>
      <c r="E19" s="18" t="s">
        <v>9</v>
      </c>
    </row>
    <row r="20" spans="3:5" ht="12.75">
      <c r="C20" s="11"/>
      <c r="D20" s="17"/>
      <c r="E20" s="18"/>
    </row>
    <row r="21" spans="3:5" ht="12.75">
      <c r="C21" s="11" t="s">
        <v>13</v>
      </c>
      <c r="D21" s="17">
        <v>53</v>
      </c>
      <c r="E21" s="18" t="s">
        <v>9</v>
      </c>
    </row>
    <row r="22" spans="3:5" ht="12.75">
      <c r="C22" s="11"/>
      <c r="D22" s="17"/>
      <c r="E22" s="18"/>
    </row>
    <row r="23" spans="3:5" ht="12.75">
      <c r="C23" s="11" t="s">
        <v>14</v>
      </c>
      <c r="D23" s="17">
        <v>95.3</v>
      </c>
      <c r="E23" s="18" t="s">
        <v>9</v>
      </c>
    </row>
    <row r="24" spans="3:5" ht="12.75">
      <c r="C24" s="11"/>
      <c r="D24" s="17"/>
      <c r="E24" s="18"/>
    </row>
    <row r="25" spans="3:5" ht="12.75">
      <c r="C25" s="11" t="s">
        <v>15</v>
      </c>
      <c r="D25" s="17">
        <v>50</v>
      </c>
      <c r="E25" s="18" t="s">
        <v>3</v>
      </c>
    </row>
    <row r="26" spans="3:5" ht="12.75">
      <c r="C26" s="11" t="s">
        <v>16</v>
      </c>
      <c r="D26" s="17">
        <v>60</v>
      </c>
      <c r="E26" s="18" t="s">
        <v>3</v>
      </c>
    </row>
    <row r="27" ht="12.75">
      <c r="D27" s="20"/>
    </row>
    <row r="28" spans="3:5" ht="12.75">
      <c r="C28" s="13" t="s">
        <v>17</v>
      </c>
      <c r="D28" s="21" t="s">
        <v>6</v>
      </c>
      <c r="E28" s="15" t="s">
        <v>7</v>
      </c>
    </row>
    <row r="29" spans="3:5" ht="12.75">
      <c r="C29" s="22"/>
      <c r="D29" s="23"/>
      <c r="E29" s="24"/>
    </row>
    <row r="30" spans="3:5" ht="14.25" customHeight="1">
      <c r="C30" s="11" t="s">
        <v>18</v>
      </c>
      <c r="D30" s="17">
        <v>1.9</v>
      </c>
      <c r="E30" s="18" t="s">
        <v>9</v>
      </c>
    </row>
    <row r="31" ht="12.75">
      <c r="D31" s="20"/>
    </row>
    <row r="32" spans="3:5" ht="12.75">
      <c r="C32" s="11" t="s">
        <v>19</v>
      </c>
      <c r="D32" s="17">
        <v>0.56</v>
      </c>
      <c r="E32" s="18" t="s">
        <v>9</v>
      </c>
    </row>
    <row r="33" ht="12.75">
      <c r="D33" s="19"/>
    </row>
    <row r="34" spans="3:5" ht="12.75">
      <c r="C34" s="11" t="s">
        <v>20</v>
      </c>
      <c r="D34" s="17">
        <v>0.59</v>
      </c>
      <c r="E34" s="18" t="s">
        <v>9</v>
      </c>
    </row>
    <row r="35" ht="12.75">
      <c r="D35" s="20"/>
    </row>
    <row r="36" spans="3:5" ht="12.75">
      <c r="C36" s="13" t="s">
        <v>21</v>
      </c>
      <c r="D36" s="21" t="s">
        <v>6</v>
      </c>
      <c r="E36" s="15" t="s">
        <v>7</v>
      </c>
    </row>
    <row r="37" spans="3:5" ht="12.75">
      <c r="C37" s="22"/>
      <c r="D37" s="23"/>
      <c r="E37" s="24"/>
    </row>
    <row r="38" spans="3:5" ht="12.75">
      <c r="C38" s="11" t="s">
        <v>22</v>
      </c>
      <c r="D38" s="17">
        <v>0.32</v>
      </c>
      <c r="E38" s="18" t="s">
        <v>9</v>
      </c>
    </row>
    <row r="39" spans="3:4" ht="14.25" customHeight="1">
      <c r="C39" s="25"/>
      <c r="D39" s="26"/>
    </row>
    <row r="40" spans="3:5" ht="12.75">
      <c r="C40" s="11" t="s">
        <v>23</v>
      </c>
      <c r="D40" s="17">
        <f>D42*D43*D41/1024</f>
        <v>0.14262695312499998</v>
      </c>
      <c r="E40" s="18"/>
    </row>
    <row r="41" spans="3:5" ht="12.75">
      <c r="C41" s="27" t="s">
        <v>24</v>
      </c>
      <c r="D41" s="28">
        <v>23</v>
      </c>
      <c r="E41" s="4" t="s">
        <v>3</v>
      </c>
    </row>
    <row r="42" spans="3:5" ht="12.75">
      <c r="C42" s="25" t="s">
        <v>25</v>
      </c>
      <c r="D42" s="29">
        <v>12.7</v>
      </c>
      <c r="E42" s="18" t="s">
        <v>9</v>
      </c>
    </row>
    <row r="43" spans="3:5" ht="12.75">
      <c r="C43" s="25" t="s">
        <v>26</v>
      </c>
      <c r="D43" s="30">
        <v>0.5</v>
      </c>
      <c r="E43" s="4" t="s">
        <v>3</v>
      </c>
    </row>
    <row r="45" spans="2:5" ht="12.75">
      <c r="B45" s="8" t="s">
        <v>27</v>
      </c>
      <c r="C45" s="8"/>
      <c r="D45" s="9" t="s">
        <v>6</v>
      </c>
      <c r="E45" s="10" t="s">
        <v>7</v>
      </c>
    </row>
    <row r="46" spans="3:5" ht="12.75">
      <c r="C46" s="22"/>
      <c r="D46" s="31"/>
      <c r="E46" s="24"/>
    </row>
    <row r="47" spans="3:5" ht="15" customHeight="1">
      <c r="C47" s="11" t="s">
        <v>28</v>
      </c>
      <c r="D47" s="32">
        <v>2.7</v>
      </c>
      <c r="E47" s="18" t="s">
        <v>9</v>
      </c>
    </row>
    <row r="48" spans="3:5" ht="15" customHeight="1">
      <c r="C48" s="11"/>
      <c r="D48" s="32"/>
      <c r="E48" s="33"/>
    </row>
    <row r="49" spans="3:5" ht="15" customHeight="1">
      <c r="C49" s="11" t="s">
        <v>29</v>
      </c>
      <c r="D49" s="32">
        <v>1.3</v>
      </c>
      <c r="E49" s="18" t="s">
        <v>9</v>
      </c>
    </row>
    <row r="50" spans="3:5" ht="15" customHeight="1">
      <c r="C50" s="25"/>
      <c r="D50" s="34"/>
      <c r="E50" s="33"/>
    </row>
    <row r="51" spans="3:5" ht="15" customHeight="1">
      <c r="C51" s="11" t="s">
        <v>30</v>
      </c>
      <c r="D51" s="32">
        <f>IF('Données d''entrée'!D8=1,(D52*D53+D54*D55+D56*D57+D58*D60)/100,(D52*D53+D54*D55+D56*D57+D59*D60)/100)</f>
        <v>4.9234</v>
      </c>
      <c r="E51" s="18" t="s">
        <v>9</v>
      </c>
    </row>
    <row r="52" spans="3:5" ht="12.75">
      <c r="C52" s="25" t="s">
        <v>31</v>
      </c>
      <c r="D52" s="35">
        <v>356.8</v>
      </c>
      <c r="E52" s="18" t="s">
        <v>9</v>
      </c>
    </row>
    <row r="53" spans="3:5" ht="12.75">
      <c r="C53" s="25" t="s">
        <v>32</v>
      </c>
      <c r="D53" s="36">
        <v>0.8</v>
      </c>
      <c r="E53" s="18" t="s">
        <v>9</v>
      </c>
    </row>
    <row r="54" spans="3:5" ht="12.75">
      <c r="C54" s="25" t="s">
        <v>33</v>
      </c>
      <c r="D54" s="35">
        <v>16.7</v>
      </c>
      <c r="E54" s="18" t="s">
        <v>9</v>
      </c>
    </row>
    <row r="55" spans="3:5" ht="12.75">
      <c r="C55" s="25" t="s">
        <v>34</v>
      </c>
      <c r="D55" s="36">
        <v>10</v>
      </c>
      <c r="E55" s="18" t="s">
        <v>9</v>
      </c>
    </row>
    <row r="56" spans="3:5" ht="12.75">
      <c r="C56" s="25" t="s">
        <v>35</v>
      </c>
      <c r="D56" s="35">
        <v>11.4</v>
      </c>
      <c r="E56" s="18" t="s">
        <v>9</v>
      </c>
    </row>
    <row r="57" spans="3:5" ht="12.75">
      <c r="C57" s="25" t="s">
        <v>36</v>
      </c>
      <c r="D57" s="36">
        <v>3.5</v>
      </c>
      <c r="E57" s="18" t="s">
        <v>9</v>
      </c>
    </row>
    <row r="58" spans="3:5" ht="12.75">
      <c r="C58" s="25" t="s">
        <v>37</v>
      </c>
      <c r="D58" s="35">
        <v>200</v>
      </c>
      <c r="E58" s="18" t="s">
        <v>3</v>
      </c>
    </row>
    <row r="59" spans="3:5" ht="12.75">
      <c r="C59" s="25" t="s">
        <v>38</v>
      </c>
      <c r="D59" s="35">
        <v>20</v>
      </c>
      <c r="E59" s="18" t="s">
        <v>3</v>
      </c>
    </row>
    <row r="60" spans="3:5" ht="12.75">
      <c r="C60" s="25" t="s">
        <v>39</v>
      </c>
      <c r="D60" s="37">
        <v>0</v>
      </c>
      <c r="E60" s="18" t="s">
        <v>3</v>
      </c>
    </row>
    <row r="61" spans="2:5" ht="13.5" thickBot="1">
      <c r="B61" s="38"/>
      <c r="C61" s="38"/>
      <c r="D61" s="39"/>
      <c r="E61" s="38"/>
    </row>
    <row r="62" spans="2:5" ht="13.5" thickTop="1">
      <c r="B62" s="5"/>
      <c r="C62" s="5"/>
      <c r="D62" s="6"/>
      <c r="E62" s="5"/>
    </row>
    <row r="63" spans="2:3" ht="25.5" customHeight="1">
      <c r="B63" s="7" t="s">
        <v>40</v>
      </c>
      <c r="C63"/>
    </row>
    <row r="64" ht="14.25" customHeight="1">
      <c r="C64" s="40"/>
    </row>
    <row r="65" spans="1:5" ht="12.75">
      <c r="A65" s="22"/>
      <c r="B65" s="8" t="s">
        <v>41</v>
      </c>
      <c r="C65" s="8"/>
      <c r="D65" s="9" t="s">
        <v>6</v>
      </c>
      <c r="E65" s="10" t="s">
        <v>7</v>
      </c>
    </row>
    <row r="66" spans="3:5" ht="12.75">
      <c r="C66" s="22"/>
      <c r="D66" s="31"/>
      <c r="E66" s="24"/>
    </row>
    <row r="67" spans="3:5" ht="12.75">
      <c r="C67" s="11" t="s">
        <v>19</v>
      </c>
      <c r="D67" s="32">
        <v>2.2</v>
      </c>
      <c r="E67" s="18" t="s">
        <v>9</v>
      </c>
    </row>
    <row r="68" ht="12.75">
      <c r="D68" s="34"/>
    </row>
    <row r="69" spans="3:5" ht="12.75">
      <c r="C69" s="11" t="s">
        <v>42</v>
      </c>
      <c r="D69" s="32">
        <v>0.57</v>
      </c>
      <c r="E69" s="18" t="s">
        <v>9</v>
      </c>
    </row>
    <row r="70" spans="3:5" ht="12.75">
      <c r="C70" s="11"/>
      <c r="D70" s="32"/>
      <c r="E70" s="18"/>
    </row>
    <row r="71" spans="3:5" ht="12.75">
      <c r="C71" s="11" t="s">
        <v>43</v>
      </c>
      <c r="D71" s="32">
        <v>1.8</v>
      </c>
      <c r="E71" s="18" t="s">
        <v>9</v>
      </c>
    </row>
    <row r="72" spans="3:5" ht="12.75">
      <c r="C72" s="11"/>
      <c r="D72" s="32"/>
      <c r="E72" s="18"/>
    </row>
    <row r="73" spans="3:5" ht="12.75">
      <c r="C73" s="11" t="s">
        <v>15</v>
      </c>
      <c r="D73" s="32">
        <v>20</v>
      </c>
      <c r="E73" s="18" t="s">
        <v>3</v>
      </c>
    </row>
    <row r="74" spans="3:5" ht="12.75">
      <c r="C74" s="11" t="s">
        <v>16</v>
      </c>
      <c r="D74" s="32">
        <v>25</v>
      </c>
      <c r="E74" s="18" t="s">
        <v>3</v>
      </c>
    </row>
    <row r="76" spans="2:5" ht="12.75">
      <c r="B76" s="8" t="s">
        <v>44</v>
      </c>
      <c r="C76" s="8"/>
      <c r="D76" s="9" t="s">
        <v>6</v>
      </c>
      <c r="E76" s="10" t="s">
        <v>7</v>
      </c>
    </row>
    <row r="77" spans="3:5" ht="12.75">
      <c r="C77" s="22"/>
      <c r="D77" s="41"/>
      <c r="E77" s="42"/>
    </row>
    <row r="78" spans="3:6" ht="12.75">
      <c r="C78" s="11" t="s">
        <v>45</v>
      </c>
      <c r="D78" s="32">
        <f>IF('Données d''entrée'!D8=1,(D79*D52+D54*D80+D56*D81+D58*D82)/100,(D79*D52+D54*D80+D56*D81+D59*D82)/100)</f>
        <v>4.225499999999999</v>
      </c>
      <c r="F78" s="18"/>
    </row>
    <row r="79" spans="3:6" ht="12.75">
      <c r="C79" s="25" t="s">
        <v>46</v>
      </c>
      <c r="D79" s="43">
        <v>0</v>
      </c>
      <c r="E79" s="18" t="s">
        <v>9</v>
      </c>
      <c r="F79" s="18"/>
    </row>
    <row r="80" spans="3:5" ht="12.75">
      <c r="C80" s="25" t="s">
        <v>47</v>
      </c>
      <c r="D80" s="43">
        <v>18.9</v>
      </c>
      <c r="E80" s="18" t="s">
        <v>9</v>
      </c>
    </row>
    <row r="81" spans="3:5" ht="12.75">
      <c r="C81" s="25" t="s">
        <v>48</v>
      </c>
      <c r="D81" s="43">
        <v>7.8</v>
      </c>
      <c r="E81" s="18" t="s">
        <v>9</v>
      </c>
    </row>
    <row r="82" spans="3:5" ht="12.75">
      <c r="C82" s="25" t="s">
        <v>49</v>
      </c>
      <c r="D82" s="43">
        <v>0.9</v>
      </c>
      <c r="E82" s="18" t="s">
        <v>3</v>
      </c>
    </row>
    <row r="83" ht="12.75">
      <c r="D83" s="34"/>
    </row>
    <row r="84" spans="3:5" ht="12.75">
      <c r="C84" s="11" t="s">
        <v>50</v>
      </c>
      <c r="D84" s="32">
        <f>6</f>
        <v>6</v>
      </c>
      <c r="E84" s="18" t="s">
        <v>9</v>
      </c>
    </row>
    <row r="86" ht="12.75" hidden="1"/>
    <row r="87" ht="12.75" hidden="1"/>
    <row r="88" ht="12.75" hidden="1"/>
    <row r="89" ht="12.75" hidden="1"/>
    <row r="90" ht="12.75" hidden="1"/>
    <row r="91" ht="12.75" hidden="1"/>
    <row r="92" spans="2:5" ht="12.75" hidden="1">
      <c r="B92"/>
      <c r="C92"/>
      <c r="D92" s="44"/>
      <c r="E9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 PRIMAULT</cp:lastModifiedBy>
  <cp:lastPrinted>2006-04-12T15:38:44Z</cp:lastPrinted>
  <dcterms:created xsi:type="dcterms:W3CDTF">1996-10-21T11:03:58Z</dcterms:created>
  <dcterms:modified xsi:type="dcterms:W3CDTF">2006-04-12T15:42:10Z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