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240" yWindow="180" windowWidth="15480" windowHeight="11580" tabRatio="509" activeTab="2"/>
  </bookViews>
  <sheets>
    <sheet name="Données générales" sheetId="1" r:id="rId1"/>
    <sheet name="Surface Géo" sheetId="6" r:id="rId2"/>
    <sheet name="Assignation" sheetId="2" r:id="rId3"/>
    <sheet name="Allotissement" sheetId="3" r:id="rId4"/>
  </sheets>
  <definedNames>
    <definedName name="année_Ref">'Données générales'!$A$32:$A$45</definedName>
    <definedName name="Bande_1_5">'Données générales'!$C$14:$J$14</definedName>
    <definedName name="Bande_10">'Données générales'!#REF!</definedName>
    <definedName name="Bande_11">'Données générales'!$C$21</definedName>
    <definedName name="Bande_13">'Données générales'!$C$22:$G$22</definedName>
    <definedName name="Bande_14">'Données générales'!#REF!</definedName>
    <definedName name="Bande_15">'Données générales'!#REF!</definedName>
    <definedName name="Bande_18">'Données générales'!$C$23:$G$23</definedName>
    <definedName name="Bande_21">'Données générales'!#REF!</definedName>
    <definedName name="Bande_23">'Données générales'!$C$24:$G$24</definedName>
    <definedName name="Bande_26">'Données générales'!$C$25:$F$25</definedName>
    <definedName name="Bande_28">'Données générales'!#REF!</definedName>
    <definedName name="Bande_3_5">'Données générales'!$C$15:$F$15</definedName>
    <definedName name="Bande_32">'Données générales'!$C$26:$D$26</definedName>
    <definedName name="Bande_38">'Données générales'!$C$27:$J$27</definedName>
    <definedName name="Bande_4">'Données générales'!#REF!</definedName>
    <definedName name="Bande_40_42">'Données générales'!#REF!</definedName>
    <definedName name="Bande_60A">'Données générales'!#REF!</definedName>
    <definedName name="Bande_60B">'Données générales'!#REF!</definedName>
    <definedName name="Bande_6A">'Données générales'!$C$16</definedName>
    <definedName name="Bande_6B">'Données générales'!$C$18:$D$18</definedName>
    <definedName name="Bande_6INTERBAS">'Données générales'!$C$17:$F$17</definedName>
    <definedName name="Bande_6INTERHAUT">'Données générales'!$C$19:$F$19</definedName>
    <definedName name="Bande_7">'Données générales'!#REF!</definedName>
    <definedName name="Bande_70_80">'Données générales'!$C$28:$J$28</definedName>
    <definedName name="Bande_8">'Données générales'!$C$20:$G$20</definedName>
    <definedName name="Collectivités">'Surface Géo'!$C$104:$C$105</definedName>
    <definedName name="Constante_lb_Métropole">'Données générales'!$K$14:$L$28</definedName>
    <definedName name="Constante_lb_Outremer">'Données générales'!$M$14:$N$28</definedName>
    <definedName name="Départements">'Surface Géo'!$C$2:$C$103</definedName>
    <definedName name="Liste_Annee">'Données générales'!$A$32:$A$45</definedName>
    <definedName name="Liste_Bandes">'Données générales'!$A$14:$A$28</definedName>
    <definedName name="Liste_Bandes_Lot">'Données générales'!$G$33:$G$36</definedName>
    <definedName name="Liste_Coeff_a">'Données générales'!$U$14:$U$28</definedName>
    <definedName name="Liste_Coeff_bf">'Données générales'!$B$14:$B$28</definedName>
    <definedName name="Liste_Coeff_es">'Données générales'!$O$14:$T$28</definedName>
    <definedName name="Liste_Modulations">'Données générales'!$O$13:$T$13</definedName>
    <definedName name="Liste_Var_IPC">'Données générales'!$D$32:$D$45</definedName>
    <definedName name="Liste_Var_IPC_pourcent">'Données générales'!$E$32:$E$45</definedName>
    <definedName name="Liste_Var_IPC_Pourcent_Annee">'Données générales'!$C$32:$C$45</definedName>
    <definedName name="Métropole">'Surface Géo'!$C$106</definedName>
    <definedName name="Régions">'Surface Géo'!$C$107:$C$125</definedName>
    <definedName name="Sous_zone">'Surface Géo'!$C$2:$C$125</definedName>
    <definedName name="Superficie_sous_zone">'Surface Géo'!$D$2:$D$125</definedName>
    <definedName name="Surface_metropole">'Surface Géo'!$D$106</definedName>
  </definedNames>
  <calcPr calcId="145621"/>
</workbook>
</file>

<file path=xl/calcChain.xml><?xml version="1.0" encoding="utf-8"?>
<calcChain xmlns="http://schemas.openxmlformats.org/spreadsheetml/2006/main">
  <c r="C45" i="1" l="1"/>
  <c r="C44" i="1" l="1"/>
  <c r="K5" i="2" l="1"/>
  <c r="C43" i="1"/>
  <c r="U16" i="1" l="1"/>
  <c r="C42" i="1" l="1"/>
  <c r="C41" i="1"/>
  <c r="C40" i="1"/>
  <c r="C39" i="1"/>
  <c r="C38" i="1"/>
  <c r="C37" i="1"/>
  <c r="C36" i="1"/>
  <c r="C35" i="1"/>
  <c r="C34" i="1"/>
  <c r="C33" i="1"/>
  <c r="D39" i="1" l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K6" i="2" l="1"/>
  <c r="D38" i="1" l="1"/>
  <c r="D35" i="1"/>
  <c r="D36" i="1"/>
  <c r="D37" i="1"/>
  <c r="D34" i="1"/>
  <c r="P6" i="2" l="1"/>
  <c r="Q6" i="2"/>
  <c r="P7" i="2"/>
  <c r="Q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5" i="3"/>
  <c r="G6" i="3"/>
  <c r="H6" i="3"/>
  <c r="I6" i="3"/>
  <c r="K6" i="3"/>
  <c r="G7" i="3"/>
  <c r="H7" i="3"/>
  <c r="I7" i="3"/>
  <c r="K7" i="3"/>
  <c r="G8" i="3"/>
  <c r="H8" i="3"/>
  <c r="I8" i="3"/>
  <c r="K8" i="3"/>
  <c r="G9" i="3"/>
  <c r="H9" i="3"/>
  <c r="I9" i="3"/>
  <c r="K9" i="3"/>
  <c r="G10" i="3"/>
  <c r="H10" i="3"/>
  <c r="I10" i="3"/>
  <c r="K10" i="3"/>
  <c r="G11" i="3"/>
  <c r="H11" i="3"/>
  <c r="I11" i="3"/>
  <c r="K11" i="3"/>
  <c r="G12" i="3"/>
  <c r="H12" i="3"/>
  <c r="I12" i="3"/>
  <c r="K12" i="3"/>
  <c r="G13" i="3"/>
  <c r="H13" i="3"/>
  <c r="I13" i="3"/>
  <c r="K13" i="3"/>
  <c r="G14" i="3"/>
  <c r="H14" i="3"/>
  <c r="I14" i="3"/>
  <c r="K14" i="3"/>
  <c r="G15" i="3"/>
  <c r="H15" i="3"/>
  <c r="I15" i="3"/>
  <c r="K15" i="3"/>
  <c r="G16" i="3"/>
  <c r="H16" i="3"/>
  <c r="I16" i="3"/>
  <c r="K16" i="3"/>
  <c r="G17" i="3"/>
  <c r="H17" i="3"/>
  <c r="I17" i="3"/>
  <c r="K17" i="3"/>
  <c r="G18" i="3"/>
  <c r="H18" i="3"/>
  <c r="I18" i="3"/>
  <c r="K18" i="3"/>
  <c r="G19" i="3"/>
  <c r="H19" i="3"/>
  <c r="I19" i="3"/>
  <c r="K19" i="3"/>
  <c r="G20" i="3"/>
  <c r="H20" i="3"/>
  <c r="I20" i="3"/>
  <c r="K20" i="3"/>
  <c r="G21" i="3"/>
  <c r="H21" i="3"/>
  <c r="I21" i="3"/>
  <c r="K21" i="3"/>
  <c r="G22" i="3"/>
  <c r="H22" i="3"/>
  <c r="I22" i="3"/>
  <c r="K22" i="3"/>
  <c r="G23" i="3"/>
  <c r="H23" i="3"/>
  <c r="I23" i="3"/>
  <c r="K23" i="3"/>
  <c r="G24" i="3"/>
  <c r="H24" i="3"/>
  <c r="I24" i="3"/>
  <c r="K24" i="3"/>
  <c r="G25" i="3"/>
  <c r="H25" i="3"/>
  <c r="I25" i="3"/>
  <c r="K25" i="3"/>
  <c r="G26" i="3"/>
  <c r="H26" i="3"/>
  <c r="I26" i="3"/>
  <c r="K26" i="3"/>
  <c r="G27" i="3"/>
  <c r="H27" i="3"/>
  <c r="I27" i="3"/>
  <c r="K27" i="3"/>
  <c r="G28" i="3"/>
  <c r="H28" i="3"/>
  <c r="I28" i="3"/>
  <c r="K28" i="3"/>
  <c r="G29" i="3"/>
  <c r="H29" i="3"/>
  <c r="I29" i="3"/>
  <c r="K29" i="3"/>
  <c r="G30" i="3"/>
  <c r="H30" i="3"/>
  <c r="I30" i="3"/>
  <c r="K30" i="3"/>
  <c r="K5" i="3"/>
  <c r="I5" i="3"/>
  <c r="G5" i="3"/>
  <c r="H5" i="3"/>
  <c r="T6" i="2"/>
  <c r="L6" i="2"/>
  <c r="W6" i="2"/>
  <c r="M6" i="2" s="1"/>
  <c r="N6" i="2"/>
  <c r="K7" i="2"/>
  <c r="T7" i="2" s="1"/>
  <c r="L7" i="2"/>
  <c r="N7" i="2"/>
  <c r="K8" i="2"/>
  <c r="T8" i="2" s="1"/>
  <c r="L8" i="2"/>
  <c r="N8" i="2"/>
  <c r="K9" i="2"/>
  <c r="T9" i="2" s="1"/>
  <c r="L9" i="2"/>
  <c r="N9" i="2"/>
  <c r="K10" i="2"/>
  <c r="L10" i="2"/>
  <c r="N10" i="2"/>
  <c r="K11" i="2"/>
  <c r="T11" i="2" s="1"/>
  <c r="L11" i="2"/>
  <c r="N11" i="2"/>
  <c r="K12" i="2"/>
  <c r="T12" i="2" s="1"/>
  <c r="L12" i="2"/>
  <c r="N12" i="2"/>
  <c r="K13" i="2"/>
  <c r="T13" i="2" s="1"/>
  <c r="L13" i="2"/>
  <c r="M13" i="2"/>
  <c r="N13" i="2"/>
  <c r="K14" i="2"/>
  <c r="T14" i="2" s="1"/>
  <c r="L14" i="2"/>
  <c r="M14" i="2"/>
  <c r="N14" i="2"/>
  <c r="K15" i="2"/>
  <c r="L15" i="2"/>
  <c r="M15" i="2"/>
  <c r="N15" i="2"/>
  <c r="K16" i="2"/>
  <c r="T16" i="2" s="1"/>
  <c r="L16" i="2"/>
  <c r="M16" i="2"/>
  <c r="N16" i="2"/>
  <c r="K17" i="2"/>
  <c r="T17" i="2" s="1"/>
  <c r="L17" i="2"/>
  <c r="M17" i="2"/>
  <c r="N17" i="2"/>
  <c r="K18" i="2"/>
  <c r="T18" i="2" s="1"/>
  <c r="L18" i="2"/>
  <c r="M18" i="2"/>
  <c r="N18" i="2"/>
  <c r="K19" i="2"/>
  <c r="T19" i="2" s="1"/>
  <c r="L19" i="2"/>
  <c r="M19" i="2"/>
  <c r="N19" i="2"/>
  <c r="K20" i="2"/>
  <c r="T20" i="2" s="1"/>
  <c r="L20" i="2"/>
  <c r="M20" i="2"/>
  <c r="N20" i="2"/>
  <c r="K21" i="2"/>
  <c r="T21" i="2" s="1"/>
  <c r="L21" i="2"/>
  <c r="M21" i="2"/>
  <c r="N21" i="2"/>
  <c r="K22" i="2"/>
  <c r="T22" i="2" s="1"/>
  <c r="L22" i="2"/>
  <c r="M22" i="2"/>
  <c r="N22" i="2"/>
  <c r="K23" i="2"/>
  <c r="L23" i="2"/>
  <c r="M23" i="2"/>
  <c r="N23" i="2"/>
  <c r="K24" i="2"/>
  <c r="T24" i="2" s="1"/>
  <c r="L24" i="2"/>
  <c r="M24" i="2"/>
  <c r="N24" i="2"/>
  <c r="K25" i="2"/>
  <c r="T25" i="2" s="1"/>
  <c r="L25" i="2"/>
  <c r="M25" i="2"/>
  <c r="N25" i="2"/>
  <c r="K26" i="2"/>
  <c r="T26" i="2" s="1"/>
  <c r="L26" i="2"/>
  <c r="M26" i="2"/>
  <c r="N26" i="2"/>
  <c r="K27" i="2"/>
  <c r="T27" i="2" s="1"/>
  <c r="L27" i="2"/>
  <c r="M27" i="2"/>
  <c r="N27" i="2"/>
  <c r="K28" i="2"/>
  <c r="T28" i="2" s="1"/>
  <c r="L28" i="2"/>
  <c r="M28" i="2"/>
  <c r="N28" i="2"/>
  <c r="K29" i="2"/>
  <c r="T29" i="2" s="1"/>
  <c r="L29" i="2"/>
  <c r="M29" i="2"/>
  <c r="N29" i="2"/>
  <c r="K30" i="2"/>
  <c r="T30" i="2" s="1"/>
  <c r="L30" i="2"/>
  <c r="M30" i="2"/>
  <c r="N30" i="2"/>
  <c r="T5" i="2"/>
  <c r="L5" i="2"/>
  <c r="W5" i="2"/>
  <c r="M5" i="2" s="1"/>
  <c r="N5" i="2"/>
  <c r="P5" i="2"/>
  <c r="T10" i="2"/>
  <c r="W7" i="2"/>
  <c r="M7" i="2" s="1"/>
  <c r="W8" i="2"/>
  <c r="M8" i="2"/>
  <c r="W9" i="2"/>
  <c r="M9" i="2" s="1"/>
  <c r="W10" i="2"/>
  <c r="M10" i="2" s="1"/>
  <c r="W11" i="2"/>
  <c r="M11" i="2" s="1"/>
  <c r="W12" i="2"/>
  <c r="M12" i="2" s="1"/>
  <c r="W13" i="2"/>
  <c r="Q5" i="2"/>
  <c r="U18" i="1"/>
  <c r="U20" i="1" s="1"/>
  <c r="U21" i="1" s="1"/>
  <c r="U22" i="1" s="1"/>
  <c r="U23" i="1" s="1"/>
  <c r="R30" i="3"/>
  <c r="L30" i="3"/>
  <c r="R29" i="3"/>
  <c r="L29" i="3"/>
  <c r="R28" i="3"/>
  <c r="L28" i="3"/>
  <c r="R27" i="3"/>
  <c r="L27" i="3"/>
  <c r="L26" i="3"/>
  <c r="L25" i="3"/>
  <c r="L24" i="3"/>
  <c r="L23" i="3"/>
  <c r="L22" i="3"/>
  <c r="R21" i="3"/>
  <c r="L21" i="3"/>
  <c r="R20" i="3"/>
  <c r="L20" i="3"/>
  <c r="R19" i="3"/>
  <c r="L19" i="3"/>
  <c r="R18" i="3"/>
  <c r="L18" i="3"/>
  <c r="R17" i="3"/>
  <c r="L17" i="3"/>
  <c r="R16" i="3"/>
  <c r="L16" i="3"/>
  <c r="R15" i="3"/>
  <c r="L15" i="3"/>
  <c r="R14" i="3"/>
  <c r="L14" i="3"/>
  <c r="R13" i="3"/>
  <c r="L13" i="3"/>
  <c r="R12" i="3"/>
  <c r="L12" i="3"/>
  <c r="R11" i="3"/>
  <c r="L11" i="3"/>
  <c r="R10" i="3"/>
  <c r="L10" i="3"/>
  <c r="R9" i="3"/>
  <c r="L9" i="3"/>
  <c r="R8" i="3"/>
  <c r="L8" i="3"/>
  <c r="R7" i="3"/>
  <c r="L7" i="3"/>
  <c r="R6" i="3"/>
  <c r="L6" i="3"/>
  <c r="L5" i="3"/>
  <c r="W30" i="2"/>
  <c r="W29" i="2"/>
  <c r="W28" i="2"/>
  <c r="W27" i="2"/>
  <c r="W21" i="2"/>
  <c r="W20" i="2"/>
  <c r="W19" i="2"/>
  <c r="W18" i="2"/>
  <c r="W17" i="2"/>
  <c r="W16" i="2"/>
  <c r="W15" i="2"/>
  <c r="W14" i="2"/>
  <c r="M20" i="3" l="1"/>
  <c r="P20" i="3" s="1"/>
  <c r="M29" i="3"/>
  <c r="P29" i="3" s="1"/>
  <c r="M27" i="3"/>
  <c r="P27" i="3" s="1"/>
  <c r="M25" i="3"/>
  <c r="P25" i="3" s="1"/>
  <c r="M23" i="3"/>
  <c r="P23" i="3" s="1"/>
  <c r="M21" i="3"/>
  <c r="P21" i="3" s="1"/>
  <c r="M19" i="3"/>
  <c r="P19" i="3" s="1"/>
  <c r="M17" i="3"/>
  <c r="P17" i="3" s="1"/>
  <c r="M15" i="3"/>
  <c r="P15" i="3" s="1"/>
  <c r="M13" i="3"/>
  <c r="P13" i="3" s="1"/>
  <c r="M7" i="3"/>
  <c r="P7" i="3" s="1"/>
  <c r="M11" i="3"/>
  <c r="P11" i="3" s="1"/>
  <c r="M9" i="3"/>
  <c r="P9" i="3" s="1"/>
  <c r="M14" i="3"/>
  <c r="P14" i="3" s="1"/>
  <c r="O31" i="3"/>
  <c r="M30" i="3"/>
  <c r="P30" i="3" s="1"/>
  <c r="M28" i="3"/>
  <c r="P28" i="3" s="1"/>
  <c r="M26" i="3"/>
  <c r="P26" i="3" s="1"/>
  <c r="M24" i="3"/>
  <c r="P24" i="3" s="1"/>
  <c r="M22" i="3"/>
  <c r="P22" i="3" s="1"/>
  <c r="M18" i="3"/>
  <c r="P18" i="3" s="1"/>
  <c r="M16" i="3"/>
  <c r="P16" i="3" s="1"/>
  <c r="M12" i="3"/>
  <c r="P12" i="3" s="1"/>
  <c r="M10" i="3"/>
  <c r="P10" i="3" s="1"/>
  <c r="M8" i="3"/>
  <c r="P8" i="3" s="1"/>
  <c r="M6" i="3"/>
  <c r="P6" i="3" s="1"/>
  <c r="M5" i="3"/>
  <c r="R27" i="2"/>
  <c r="U27" i="2" s="1"/>
  <c r="R20" i="2"/>
  <c r="U20" i="2" s="1"/>
  <c r="R29" i="2"/>
  <c r="U29" i="2" s="1"/>
  <c r="R12" i="2"/>
  <c r="U12" i="2" s="1"/>
  <c r="R23" i="2"/>
  <c r="R15" i="2"/>
  <c r="R26" i="2"/>
  <c r="U26" i="2" s="1"/>
  <c r="R28" i="2"/>
  <c r="U28" i="2" s="1"/>
  <c r="R19" i="2"/>
  <c r="U19" i="2" s="1"/>
  <c r="T23" i="2"/>
  <c r="R24" i="2"/>
  <c r="U24" i="2" s="1"/>
  <c r="R25" i="2"/>
  <c r="U25" i="2" s="1"/>
  <c r="R8" i="2"/>
  <c r="U8" i="2" s="1"/>
  <c r="T15" i="2"/>
  <c r="R9" i="2"/>
  <c r="U9" i="2" s="1"/>
  <c r="R22" i="2"/>
  <c r="U22" i="2" s="1"/>
  <c r="R11" i="2"/>
  <c r="U11" i="2" s="1"/>
  <c r="R16" i="2"/>
  <c r="U16" i="2" s="1"/>
  <c r="R30" i="2"/>
  <c r="U30" i="2" s="1"/>
  <c r="R18" i="2"/>
  <c r="U18" i="2" s="1"/>
  <c r="R14" i="2"/>
  <c r="U14" i="2" s="1"/>
  <c r="R10" i="2"/>
  <c r="U10" i="2" s="1"/>
  <c r="R7" i="2"/>
  <c r="U7" i="2" s="1"/>
  <c r="R21" i="2"/>
  <c r="U21" i="2" s="1"/>
  <c r="R17" i="2"/>
  <c r="U17" i="2" s="1"/>
  <c r="R13" i="2"/>
  <c r="U13" i="2" s="1"/>
  <c r="R6" i="2"/>
  <c r="U6" i="2" s="1"/>
  <c r="R5" i="2"/>
  <c r="U5" i="2" s="1"/>
  <c r="M31" i="3" l="1"/>
  <c r="M32" i="3" s="1"/>
  <c r="P5" i="3"/>
  <c r="P31" i="3" s="1"/>
  <c r="U15" i="2"/>
  <c r="U23" i="2"/>
  <c r="T31" i="2"/>
  <c r="R31" i="2"/>
  <c r="U31" i="2" l="1"/>
  <c r="R32" i="2"/>
</calcChain>
</file>

<file path=xl/sharedStrings.xml><?xml version="1.0" encoding="utf-8"?>
<sst xmlns="http://schemas.openxmlformats.org/spreadsheetml/2006/main" count="503" uniqueCount="220">
  <si>
    <t>l =</t>
  </si>
  <si>
    <t>Largeur de bande assignée</t>
  </si>
  <si>
    <t>bf =</t>
  </si>
  <si>
    <t>Spécificité des bandes de fréquences</t>
  </si>
  <si>
    <t>lb =</t>
  </si>
  <si>
    <t>es =</t>
  </si>
  <si>
    <t>Efficacité spectrale</t>
  </si>
  <si>
    <t>K1 =</t>
  </si>
  <si>
    <t>G =</t>
  </si>
  <si>
    <t>Bande Frqs</t>
  </si>
  <si>
    <t>lb</t>
  </si>
  <si>
    <t>Métropole</t>
  </si>
  <si>
    <t>es</t>
  </si>
  <si>
    <t>2 états &amp; Analog</t>
  </si>
  <si>
    <t>4 / 8 états</t>
  </si>
  <si>
    <t>16 / 32 états</t>
  </si>
  <si>
    <t>64 / 128 états</t>
  </si>
  <si>
    <t>256 / 512 états</t>
  </si>
  <si>
    <t>1,5</t>
  </si>
  <si>
    <t>Nb FH</t>
  </si>
  <si>
    <t>Canalisation
MHz</t>
  </si>
  <si>
    <t>Bande Frqs
GHz</t>
  </si>
  <si>
    <t>Long Bond
km</t>
  </si>
  <si>
    <t>Coeff
bf</t>
  </si>
  <si>
    <t>Canalisations en MHz</t>
  </si>
  <si>
    <t>6A</t>
  </si>
  <si>
    <t>6B</t>
  </si>
  <si>
    <t>Coeff bf</t>
  </si>
  <si>
    <t>Coeff
lb</t>
  </si>
  <si>
    <t>Coeff
es</t>
  </si>
  <si>
    <t>Coeff
K1</t>
  </si>
  <si>
    <t>Coeff
G</t>
  </si>
  <si>
    <t>Unidir
Bidir</t>
  </si>
  <si>
    <t>Outremer</t>
  </si>
  <si>
    <t>Unidir / Bidir</t>
  </si>
  <si>
    <t>Sous-Total
RDMàD</t>
  </si>
  <si>
    <t>Nb jours</t>
  </si>
  <si>
    <t>Débits</t>
  </si>
  <si>
    <t>&gt; 51 Mbits/s</t>
  </si>
  <si>
    <t>Modulation</t>
  </si>
  <si>
    <t>Totaux</t>
  </si>
  <si>
    <t>≤ 51 Mbits/s</t>
  </si>
  <si>
    <t>Impossible</t>
  </si>
  <si>
    <t>RDMàD pour 1 assignation = l x bf x lb x es x k1</t>
  </si>
  <si>
    <t>Total
RDMàD + Rgest</t>
  </si>
  <si>
    <t>Sous-Total
RGest</t>
  </si>
  <si>
    <t>x2 si FH bidirectionnel (2 fréquences donc 2 assignations)</t>
  </si>
  <si>
    <t>RGestion = G x Nb assignations</t>
  </si>
  <si>
    <t>Année Ref</t>
  </si>
  <si>
    <t>Coeff
G'</t>
  </si>
  <si>
    <t>année Ref</t>
  </si>
  <si>
    <t>Ref IPC</t>
  </si>
  <si>
    <t>Année Réf</t>
  </si>
  <si>
    <t>Code</t>
  </si>
  <si>
    <t>Type</t>
  </si>
  <si>
    <t>Désignation</t>
  </si>
  <si>
    <t>Superficie
km ²</t>
  </si>
  <si>
    <t>D</t>
  </si>
  <si>
    <t>Département</t>
  </si>
  <si>
    <t>01 Ain</t>
  </si>
  <si>
    <t>02 Aisne</t>
  </si>
  <si>
    <t>03 Allier</t>
  </si>
  <si>
    <t>04 Alpes-de-Hte-Provence</t>
  </si>
  <si>
    <t>05 Alpes (Hautes-)</t>
  </si>
  <si>
    <t>06 Alpes-Maritimes</t>
  </si>
  <si>
    <t>07 Ardèche</t>
  </si>
  <si>
    <t>08 Ardennes</t>
  </si>
  <si>
    <t>09 Ariège</t>
  </si>
  <si>
    <t>10 Aube</t>
  </si>
  <si>
    <t>11 Aude</t>
  </si>
  <si>
    <t>12 Aveyron</t>
  </si>
  <si>
    <t>13 Bouches-du-Rhône</t>
  </si>
  <si>
    <t>14 Calvados</t>
  </si>
  <si>
    <t>15 Cantal</t>
  </si>
  <si>
    <t>16 Charente</t>
  </si>
  <si>
    <t>17 Charente-Maritime</t>
  </si>
  <si>
    <t>18 Cher</t>
  </si>
  <si>
    <t>19 Corrèze</t>
  </si>
  <si>
    <t>21 Côte-d'Or</t>
  </si>
  <si>
    <t>22 Côtes-d'Armor</t>
  </si>
  <si>
    <t>23 Creuse</t>
  </si>
  <si>
    <t>24 Dordogne</t>
  </si>
  <si>
    <t>25 Doubs</t>
  </si>
  <si>
    <t>26 Drôme</t>
  </si>
  <si>
    <t>27 Eure</t>
  </si>
  <si>
    <t>28 Eure-et-Loir</t>
  </si>
  <si>
    <t>29 Finistère</t>
  </si>
  <si>
    <t>2A Corse-du-Sud</t>
  </si>
  <si>
    <t>2B Haute-Corse</t>
  </si>
  <si>
    <t>30 Gard</t>
  </si>
  <si>
    <t>31 Garonne (Haute-)</t>
  </si>
  <si>
    <t>32 Gers</t>
  </si>
  <si>
    <t>33 Gironde</t>
  </si>
  <si>
    <t>34 Hérault</t>
  </si>
  <si>
    <t>35 Ille-et-Vilaine</t>
  </si>
  <si>
    <t>36 Indre</t>
  </si>
  <si>
    <t>37 Indre-et-Loire</t>
  </si>
  <si>
    <t>38 Isère</t>
  </si>
  <si>
    <t>39 Jura</t>
  </si>
  <si>
    <t>40 Landes</t>
  </si>
  <si>
    <t>41 Loir-et-Cher</t>
  </si>
  <si>
    <t>42 Loire</t>
  </si>
  <si>
    <t>43 Loire (Haute-)</t>
  </si>
  <si>
    <t>44 Loire-Atlantique</t>
  </si>
  <si>
    <t>45 Loiret</t>
  </si>
  <si>
    <t>46 Lot</t>
  </si>
  <si>
    <t>47 Lot-et-Garonne</t>
  </si>
  <si>
    <t>48 Lozère</t>
  </si>
  <si>
    <t>49 Maine-et-Loire</t>
  </si>
  <si>
    <t>50 Manche</t>
  </si>
  <si>
    <t>51 Marne</t>
  </si>
  <si>
    <t>52 Marne (Haute-)</t>
  </si>
  <si>
    <t>53 Mayenne</t>
  </si>
  <si>
    <t>54 Meurthe-et-Moselle</t>
  </si>
  <si>
    <t>55 Meuse</t>
  </si>
  <si>
    <t>56 Morbihan</t>
  </si>
  <si>
    <t>57 Moselle</t>
  </si>
  <si>
    <t>58 Nièvre</t>
  </si>
  <si>
    <t>59 Nord</t>
  </si>
  <si>
    <t>60 Oise</t>
  </si>
  <si>
    <t>61 Orne</t>
  </si>
  <si>
    <t>62 Pas-de-Calais</t>
  </si>
  <si>
    <t>63 Puy-de-Dôme</t>
  </si>
  <si>
    <t>64 Pyrénées-Atlantiques</t>
  </si>
  <si>
    <t>65 Pyrénées (Hautes-)</t>
  </si>
  <si>
    <t>66 Pyrénées-Orientales</t>
  </si>
  <si>
    <t>67 Rhin (Bas-)</t>
  </si>
  <si>
    <t>68 Rhin (Haut-)</t>
  </si>
  <si>
    <t>69 Rhône</t>
  </si>
  <si>
    <t>70 Saône (Haute-)</t>
  </si>
  <si>
    <t>71 Saône-et-Loire</t>
  </si>
  <si>
    <t>72 Sarthe</t>
  </si>
  <si>
    <t>73 Savoie</t>
  </si>
  <si>
    <t>74 Savoie (Haute-)</t>
  </si>
  <si>
    <t>75 Paris</t>
  </si>
  <si>
    <t>76 Seine-Maritime</t>
  </si>
  <si>
    <t>77 Seine-et-Marne</t>
  </si>
  <si>
    <t>78 Yvelines</t>
  </si>
  <si>
    <t>79 Sèvres (Deux-)</t>
  </si>
  <si>
    <t>80 Somme</t>
  </si>
  <si>
    <t>81 Tarn</t>
  </si>
  <si>
    <t>82 Tarn-et-Garonne</t>
  </si>
  <si>
    <t>83 Var</t>
  </si>
  <si>
    <t>84 Vaucluse</t>
  </si>
  <si>
    <t>85 Vendée</t>
  </si>
  <si>
    <t>86 Vienne</t>
  </si>
  <si>
    <t>87 Vienne (Haute-)</t>
  </si>
  <si>
    <t>88 Vosges</t>
  </si>
  <si>
    <t>89 Yonne</t>
  </si>
  <si>
    <t>90 Belfort (Territoire de)</t>
  </si>
  <si>
    <t>91 Essonne</t>
  </si>
  <si>
    <t>92 Hauts-de-Seine</t>
  </si>
  <si>
    <t>93 Seine-Saint-Denis</t>
  </si>
  <si>
    <t>94 Val-de-Marne</t>
  </si>
  <si>
    <t>95 Val-d'Oise</t>
  </si>
  <si>
    <t>971 La Guadeloupe</t>
  </si>
  <si>
    <t>972 La Martinique</t>
  </si>
  <si>
    <t>973 La Guyane</t>
  </si>
  <si>
    <t>974 La Réunion</t>
  </si>
  <si>
    <t>975 St Pierre et Miquelon</t>
  </si>
  <si>
    <t>976 Mayotte</t>
  </si>
  <si>
    <t>R</t>
  </si>
  <si>
    <t>Région</t>
  </si>
  <si>
    <t>Bretagne</t>
  </si>
  <si>
    <t>Corse</t>
  </si>
  <si>
    <t>Ensemble DOM</t>
  </si>
  <si>
    <t>Guadeloupe</t>
  </si>
  <si>
    <t>Guyane</t>
  </si>
  <si>
    <t>Martinique</t>
  </si>
  <si>
    <t>Pays de la Loire</t>
  </si>
  <si>
    <t>Provence-Alpes-Côte d'Azur</t>
  </si>
  <si>
    <t>Réunion</t>
  </si>
  <si>
    <t>M</t>
  </si>
  <si>
    <t>G' =</t>
  </si>
  <si>
    <t>a</t>
  </si>
  <si>
    <t>Coeff a</t>
  </si>
  <si>
    <t>Adéquation de longueur de bond = Raciné carré de longueur mini sur longueur réelle</t>
  </si>
  <si>
    <t>Zone Géo</t>
  </si>
  <si>
    <t>Sous-zone Géo</t>
  </si>
  <si>
    <t>Montants donnés à titre indicatif.</t>
  </si>
  <si>
    <t>RDMàD pour 1 allotissement = l x bf x a x c x k1</t>
  </si>
  <si>
    <t>Rgestion = G' x l</t>
  </si>
  <si>
    <t>Largeur de bande totale allotie</t>
  </si>
  <si>
    <t xml:space="preserve">a = </t>
  </si>
  <si>
    <t>coefficient d'allotissement</t>
  </si>
  <si>
    <t xml:space="preserve">c = </t>
  </si>
  <si>
    <t>Surface couverte pour l'allotissement</t>
  </si>
  <si>
    <t>Largeur Totale
Bande Allotie
MHz</t>
  </si>
  <si>
    <t>zone Géo</t>
  </si>
  <si>
    <t>Coeff Surf
c</t>
  </si>
  <si>
    <t>Var IPC / Sept 2007</t>
  </si>
  <si>
    <t>Var IPC / Sept 2007 %</t>
  </si>
  <si>
    <t>Zone Géo = Métropole ou DOM.</t>
  </si>
  <si>
    <t>Zone Géo = Métropole, Régions, Départements.</t>
  </si>
  <si>
    <t>Sous-Zone Géo = Détail des Régions et Départements + France Métropolitaine.</t>
  </si>
  <si>
    <t>Var IPC
2007 &gt;&gt;</t>
  </si>
  <si>
    <t>VAR IPC 2007 &gt;&gt; = Variation de l'Indice des Prix à la Consommation (tabac inclus) par rapport à la référence de Sept 2007.</t>
  </si>
  <si>
    <t>Valeurs indicatives. Seuls les textes de référence font foi.</t>
  </si>
  <si>
    <t>70,80</t>
  </si>
  <si>
    <t>Protata temporis</t>
  </si>
  <si>
    <t>ModulAdapt</t>
  </si>
  <si>
    <t>Val IPC Ann</t>
  </si>
  <si>
    <t>C</t>
  </si>
  <si>
    <t>Collectivité d'outre-mer</t>
  </si>
  <si>
    <t>978 St Martin</t>
  </si>
  <si>
    <t>977 St Bartlemy</t>
  </si>
  <si>
    <t>Auvergne Rhône Aples</t>
  </si>
  <si>
    <t>Bourgogne Franche-Comté</t>
  </si>
  <si>
    <t>Centre Val de Loire</t>
  </si>
  <si>
    <t>Grand Est</t>
  </si>
  <si>
    <t>Ile-de-France</t>
  </si>
  <si>
    <t>Normandie</t>
  </si>
  <si>
    <t>Nouvelle Aquitaine</t>
  </si>
  <si>
    <t>Occitanie</t>
  </si>
  <si>
    <t>Hauts-de-France</t>
  </si>
  <si>
    <t>Mayotte</t>
  </si>
  <si>
    <t>Bandes Alloties</t>
  </si>
  <si>
    <t>6INTERBAS</t>
  </si>
  <si>
    <t>6INTERHAUT</t>
  </si>
  <si>
    <t>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</si>
</sst>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#,##0.00\ &quot;€&quot;"/>
    <numFmt numFmtId="167" formatCode="mmm\-yyyy"/>
    <numFmt numFmtId="168" formatCode="0.000"/>
    <numFmt numFmtId="169" formatCode="0.0000"/>
    <numFmt numFmtId="170" formatCode="0.0%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12"/>
      </bottom>
      <diagonal/>
    </border>
    <border>
      <left/>
      <right/>
      <top style="thin">
        <color indexed="64"/>
      </top>
      <bottom style="medium">
        <color indexed="12"/>
      </bottom>
      <diagonal/>
    </border>
    <border>
      <left/>
      <right style="thin">
        <color indexed="64"/>
      </right>
      <top style="thin">
        <color indexed="64"/>
      </top>
      <bottom style="medium">
        <color indexed="1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6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8" fontId="4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2" fontId="0" fillId="0" borderId="0" xfId="0" applyNumberFormat="1" applyFill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6" fontId="0" fillId="4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166" fontId="3" fillId="5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0" xfId="0" applyFill="1" applyAlignment="1">
      <alignment vertical="center"/>
    </xf>
    <xf numFmtId="168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10" fontId="0" fillId="4" borderId="1" xfId="0" applyNumberFormat="1" applyFill="1" applyBorder="1" applyAlignment="1">
      <alignment horizontal="center" vertical="center"/>
    </xf>
    <xf numFmtId="169" fontId="0" fillId="4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8" fontId="12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6" fontId="0" fillId="5" borderId="1" xfId="0" applyNumberFormat="1" applyFill="1" applyBorder="1" applyAlignment="1">
      <alignment horizontal="right" vertical="center"/>
    </xf>
    <xf numFmtId="170" fontId="0" fillId="0" borderId="1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170" fontId="0" fillId="0" borderId="1" xfId="1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2" fontId="3" fillId="0" borderId="2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70" fontId="0" fillId="4" borderId="1" xfId="0" applyNumberFormat="1" applyFill="1" applyBorder="1" applyAlignment="1">
      <alignment horizontal="center" vertical="center"/>
    </xf>
    <xf numFmtId="168" fontId="0" fillId="4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2" fontId="0" fillId="0" borderId="0" xfId="0" applyNumberFormat="1"/>
    <xf numFmtId="0" fontId="11" fillId="3" borderId="1" xfId="0" applyFont="1" applyFill="1" applyBorder="1" applyAlignment="1" applyProtection="1">
      <alignment horizontal="center" vertical="center"/>
      <protection locked="0"/>
    </xf>
    <xf numFmtId="168" fontId="0" fillId="0" borderId="0" xfId="0" applyNumberFormat="1"/>
    <xf numFmtId="10" fontId="0" fillId="0" borderId="9" xfId="0" applyNumberFormat="1" applyBorder="1"/>
    <xf numFmtId="7" fontId="0" fillId="0" borderId="0" xfId="2" applyNumberFormat="1" applyFont="1" applyAlignment="1">
      <alignment horizontal="center" vertical="center"/>
    </xf>
    <xf numFmtId="10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7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0</xdr:row>
          <xdr:rowOff>38100</xdr:rowOff>
        </xdr:from>
        <xdr:to>
          <xdr:col>1</xdr:col>
          <xdr:colOff>678180</xdr:colOff>
          <xdr:row>1</xdr:row>
          <xdr:rowOff>144780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Vider le tableau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1</xdr:col>
          <xdr:colOff>716280</xdr:colOff>
          <xdr:row>1</xdr:row>
          <xdr:rowOff>144780</xdr:rowOff>
        </xdr:to>
        <xdr:sp macro="" textlink="">
          <xdr:nvSpPr>
            <xdr:cNvPr id="3085" name="Button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Vider le tableau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47"/>
  <sheetViews>
    <sheetView topLeftCell="A32" workbookViewId="0">
      <selection activeCell="C52" sqref="C52"/>
    </sheetView>
  </sheetViews>
  <sheetFormatPr baseColWidth="10" defaultRowHeight="13.2" x14ac:dyDescent="0.25"/>
  <cols>
    <col min="1" max="1" width="26.6640625" customWidth="1"/>
    <col min="2" max="2" width="9.88671875" customWidth="1"/>
    <col min="3" max="3" width="11.33203125" bestFit="1" customWidth="1"/>
    <col min="4" max="4" width="17.6640625" bestFit="1" customWidth="1"/>
    <col min="5" max="6" width="20" bestFit="1" customWidth="1"/>
    <col min="7" max="7" width="13.21875" customWidth="1"/>
    <col min="8" max="8" width="11" customWidth="1"/>
    <col min="9" max="9" width="11.33203125" bestFit="1" customWidth="1"/>
    <col min="11" max="11" width="11.33203125" bestFit="1" customWidth="1"/>
    <col min="13" max="13" width="14.88671875" bestFit="1" customWidth="1"/>
    <col min="14" max="14" width="9.88671875" bestFit="1" customWidth="1"/>
    <col min="16" max="16" width="12.44140625" bestFit="1" customWidth="1"/>
    <col min="17" max="17" width="13.44140625" bestFit="1" customWidth="1"/>
    <col min="18" max="18" width="13.44140625" customWidth="1"/>
  </cols>
  <sheetData>
    <row r="1" spans="1:21" ht="17.399999999999999" x14ac:dyDescent="0.3">
      <c r="A1" s="23" t="s">
        <v>43</v>
      </c>
      <c r="G1" s="23" t="s">
        <v>180</v>
      </c>
    </row>
    <row r="2" spans="1:21" ht="15.6" x14ac:dyDescent="0.25">
      <c r="A2" s="24" t="s">
        <v>46</v>
      </c>
      <c r="B2" s="1"/>
      <c r="C2" s="1"/>
      <c r="D2" s="22"/>
      <c r="F2" s="1"/>
      <c r="G2" s="70"/>
    </row>
    <row r="3" spans="1:21" ht="15.6" x14ac:dyDescent="0.3">
      <c r="A3" s="25" t="s">
        <v>47</v>
      </c>
      <c r="B3" s="1"/>
      <c r="C3" s="1"/>
      <c r="D3" s="1"/>
      <c r="F3" s="1"/>
      <c r="G3" s="71" t="s">
        <v>181</v>
      </c>
    </row>
    <row r="4" spans="1:21" x14ac:dyDescent="0.25">
      <c r="A4" s="3" t="s">
        <v>0</v>
      </c>
      <c r="B4" s="1" t="s">
        <v>1</v>
      </c>
      <c r="C4" s="1"/>
      <c r="D4" s="1"/>
      <c r="E4" s="1"/>
      <c r="F4" s="1"/>
      <c r="G4" s="3" t="s">
        <v>0</v>
      </c>
      <c r="H4" s="2" t="s">
        <v>182</v>
      </c>
    </row>
    <row r="5" spans="1:21" x14ac:dyDescent="0.25">
      <c r="A5" s="3" t="s">
        <v>2</v>
      </c>
      <c r="B5" s="1" t="s">
        <v>3</v>
      </c>
      <c r="C5" s="1"/>
      <c r="D5" s="1"/>
      <c r="E5" s="1"/>
      <c r="F5" s="4"/>
      <c r="G5" s="3" t="s">
        <v>2</v>
      </c>
      <c r="H5" s="1" t="s">
        <v>3</v>
      </c>
    </row>
    <row r="6" spans="1:21" x14ac:dyDescent="0.25">
      <c r="A6" s="3" t="s">
        <v>4</v>
      </c>
      <c r="B6" s="1" t="s">
        <v>176</v>
      </c>
      <c r="C6" s="1"/>
      <c r="D6" s="1"/>
      <c r="E6" s="1"/>
      <c r="F6" s="1"/>
      <c r="G6" s="72" t="s">
        <v>183</v>
      </c>
      <c r="H6" s="73" t="s">
        <v>184</v>
      </c>
    </row>
    <row r="7" spans="1:21" x14ac:dyDescent="0.25">
      <c r="A7" s="3" t="s">
        <v>5</v>
      </c>
      <c r="B7" s="1" t="s">
        <v>6</v>
      </c>
      <c r="C7" s="1"/>
      <c r="D7" s="1"/>
      <c r="E7" s="1"/>
      <c r="F7" s="1"/>
      <c r="G7" s="72" t="s">
        <v>185</v>
      </c>
      <c r="H7" s="73" t="s">
        <v>186</v>
      </c>
    </row>
    <row r="8" spans="1:21" x14ac:dyDescent="0.25">
      <c r="A8" s="8" t="s">
        <v>7</v>
      </c>
      <c r="B8" s="9">
        <v>15.5</v>
      </c>
      <c r="C8" s="1"/>
      <c r="D8" s="1"/>
      <c r="E8" s="1"/>
      <c r="F8" s="1"/>
      <c r="G8" s="72"/>
      <c r="H8" t="s">
        <v>199</v>
      </c>
    </row>
    <row r="9" spans="1:21" x14ac:dyDescent="0.25">
      <c r="A9" s="8" t="s">
        <v>8</v>
      </c>
      <c r="B9" s="10">
        <v>50</v>
      </c>
      <c r="C9" s="1"/>
      <c r="D9" s="1"/>
      <c r="E9" s="1"/>
      <c r="F9" s="1"/>
    </row>
    <row r="10" spans="1:21" x14ac:dyDescent="0.25">
      <c r="A10" s="8" t="s">
        <v>173</v>
      </c>
      <c r="B10" s="60">
        <v>1575</v>
      </c>
      <c r="C10" s="1"/>
      <c r="D10" s="1"/>
      <c r="E10" s="1"/>
      <c r="F10" s="1"/>
    </row>
    <row r="11" spans="1:21" x14ac:dyDescent="0.25">
      <c r="K11" s="123" t="s">
        <v>11</v>
      </c>
      <c r="L11" s="124"/>
      <c r="M11" s="123" t="s">
        <v>33</v>
      </c>
      <c r="N11" s="124"/>
    </row>
    <row r="12" spans="1:21" x14ac:dyDescent="0.25">
      <c r="K12" s="123" t="s">
        <v>10</v>
      </c>
      <c r="L12" s="124"/>
      <c r="M12" s="123" t="s">
        <v>10</v>
      </c>
      <c r="N12" s="124"/>
      <c r="O12" s="120" t="s">
        <v>12</v>
      </c>
      <c r="P12" s="121"/>
      <c r="Q12" s="121"/>
      <c r="R12" s="121"/>
      <c r="S12" s="122"/>
      <c r="T12" s="93"/>
    </row>
    <row r="13" spans="1:21" ht="13.8" thickBot="1" x14ac:dyDescent="0.3">
      <c r="A13" s="5" t="s">
        <v>9</v>
      </c>
      <c r="B13" s="5" t="s">
        <v>27</v>
      </c>
      <c r="C13" s="117" t="s">
        <v>24</v>
      </c>
      <c r="D13" s="118"/>
      <c r="E13" s="118"/>
      <c r="F13" s="118"/>
      <c r="G13" s="118"/>
      <c r="H13" s="118"/>
      <c r="I13" s="118"/>
      <c r="J13" s="119"/>
      <c r="K13" s="5" t="s">
        <v>41</v>
      </c>
      <c r="L13" s="5" t="s">
        <v>38</v>
      </c>
      <c r="M13" s="5" t="s">
        <v>41</v>
      </c>
      <c r="N13" s="5" t="s">
        <v>38</v>
      </c>
      <c r="O13" s="7" t="s">
        <v>13</v>
      </c>
      <c r="P13" s="7" t="s">
        <v>14</v>
      </c>
      <c r="Q13" s="7" t="s">
        <v>15</v>
      </c>
      <c r="R13" s="7" t="s">
        <v>16</v>
      </c>
      <c r="S13" s="7" t="s">
        <v>17</v>
      </c>
      <c r="T13" s="7" t="s">
        <v>200</v>
      </c>
      <c r="U13" s="69" t="s">
        <v>174</v>
      </c>
    </row>
    <row r="14" spans="1:21" ht="13.8" thickBot="1" x14ac:dyDescent="0.3">
      <c r="A14" s="6" t="s">
        <v>18</v>
      </c>
      <c r="B14" s="17">
        <v>8.6999999999999993</v>
      </c>
      <c r="C14" s="20">
        <v>2.5000000000000001E-2</v>
      </c>
      <c r="D14" s="20">
        <v>7.4999999999999997E-2</v>
      </c>
      <c r="E14" s="20">
        <v>0.25</v>
      </c>
      <c r="F14" s="20">
        <v>0.5</v>
      </c>
      <c r="G14" s="20">
        <v>1</v>
      </c>
      <c r="H14" s="20">
        <v>2</v>
      </c>
      <c r="I14" s="20"/>
      <c r="J14" s="20"/>
      <c r="K14" s="19"/>
      <c r="L14" s="7" t="s">
        <v>42</v>
      </c>
      <c r="M14" s="7"/>
      <c r="N14" s="7" t="s">
        <v>42</v>
      </c>
      <c r="O14" s="7">
        <v>1.5</v>
      </c>
      <c r="P14" s="7">
        <v>1</v>
      </c>
      <c r="Q14" s="7">
        <v>1</v>
      </c>
      <c r="R14" s="7">
        <v>0.85</v>
      </c>
      <c r="S14" s="7">
        <v>0.8</v>
      </c>
      <c r="T14" s="7">
        <v>1</v>
      </c>
      <c r="U14" s="68">
        <v>400</v>
      </c>
    </row>
    <row r="15" spans="1:21" ht="13.8" thickBot="1" x14ac:dyDescent="0.3">
      <c r="A15" s="6" t="s">
        <v>219</v>
      </c>
      <c r="B15" s="17">
        <v>3.3</v>
      </c>
      <c r="C15" s="20">
        <v>1.75</v>
      </c>
      <c r="D15" s="20">
        <v>3.5</v>
      </c>
      <c r="E15" s="20">
        <v>14</v>
      </c>
      <c r="F15" s="20">
        <v>28</v>
      </c>
      <c r="G15" s="20"/>
      <c r="H15" s="20"/>
      <c r="I15" s="20"/>
      <c r="J15" s="20"/>
      <c r="K15" s="19" t="s">
        <v>42</v>
      </c>
      <c r="L15" s="113">
        <v>15</v>
      </c>
      <c r="M15" s="19" t="s">
        <v>42</v>
      </c>
      <c r="N15" s="113">
        <v>15</v>
      </c>
      <c r="O15" s="113">
        <v>1.5</v>
      </c>
      <c r="P15" s="114" t="s">
        <v>42</v>
      </c>
      <c r="Q15" s="113">
        <v>1.2</v>
      </c>
      <c r="R15" s="113">
        <v>1</v>
      </c>
      <c r="S15" s="113">
        <v>0.8</v>
      </c>
      <c r="T15" s="113">
        <v>1</v>
      </c>
      <c r="U15" s="68">
        <v>400</v>
      </c>
    </row>
    <row r="16" spans="1:21" ht="13.8" thickBot="1" x14ac:dyDescent="0.3">
      <c r="A16" s="6" t="s">
        <v>25</v>
      </c>
      <c r="B16" s="18">
        <v>2.2000000000000002</v>
      </c>
      <c r="C16" s="20">
        <v>29.65</v>
      </c>
      <c r="D16" s="20"/>
      <c r="E16" s="20"/>
      <c r="F16" s="20"/>
      <c r="G16" s="20"/>
      <c r="H16" s="20"/>
      <c r="I16" s="20"/>
      <c r="J16" s="20"/>
      <c r="K16" s="19" t="s">
        <v>42</v>
      </c>
      <c r="L16" s="7">
        <v>15</v>
      </c>
      <c r="M16" s="7" t="s">
        <v>42</v>
      </c>
      <c r="N16" s="7">
        <v>15</v>
      </c>
      <c r="O16" s="7" t="s">
        <v>42</v>
      </c>
      <c r="P16" s="7" t="s">
        <v>42</v>
      </c>
      <c r="Q16" s="7">
        <v>1.2</v>
      </c>
      <c r="R16" s="7">
        <v>1</v>
      </c>
      <c r="S16" s="7">
        <v>0.8</v>
      </c>
      <c r="T16" s="7">
        <v>1</v>
      </c>
      <c r="U16" s="68">
        <f>U14</f>
        <v>400</v>
      </c>
    </row>
    <row r="17" spans="1:21" ht="13.8" thickBot="1" x14ac:dyDescent="0.3">
      <c r="A17" s="6" t="s">
        <v>217</v>
      </c>
      <c r="B17" s="18">
        <v>2.2000000000000002</v>
      </c>
      <c r="C17" s="20">
        <v>0.25</v>
      </c>
      <c r="D17" s="20">
        <v>0.5</v>
      </c>
      <c r="E17" s="20">
        <v>1.75</v>
      </c>
      <c r="F17" s="20">
        <v>3.5</v>
      </c>
      <c r="G17" s="20"/>
      <c r="H17" s="20"/>
      <c r="I17" s="20"/>
      <c r="J17" s="20"/>
      <c r="K17" s="19"/>
      <c r="L17" s="110"/>
      <c r="M17" s="110"/>
      <c r="N17" s="110"/>
      <c r="O17" s="110">
        <v>1.5</v>
      </c>
      <c r="P17" s="110">
        <v>1</v>
      </c>
      <c r="Q17" s="110">
        <v>1</v>
      </c>
      <c r="R17" s="110">
        <v>0.85</v>
      </c>
      <c r="S17" s="110">
        <v>0.8</v>
      </c>
      <c r="T17" s="110">
        <v>1</v>
      </c>
      <c r="U17" s="68">
        <v>400</v>
      </c>
    </row>
    <row r="18" spans="1:21" ht="13.8" thickBot="1" x14ac:dyDescent="0.3">
      <c r="A18" s="6" t="s">
        <v>26</v>
      </c>
      <c r="B18" s="18">
        <v>2.2000000000000002</v>
      </c>
      <c r="C18" s="20">
        <v>20</v>
      </c>
      <c r="D18" s="20">
        <v>40</v>
      </c>
      <c r="E18" s="20"/>
      <c r="F18" s="20"/>
      <c r="G18" s="20"/>
      <c r="H18" s="20"/>
      <c r="I18" s="20"/>
      <c r="J18" s="20"/>
      <c r="K18" s="19" t="s">
        <v>42</v>
      </c>
      <c r="L18" s="7">
        <v>15</v>
      </c>
      <c r="M18" s="7" t="s">
        <v>42</v>
      </c>
      <c r="N18" s="7">
        <v>15</v>
      </c>
      <c r="O18" s="7" t="s">
        <v>42</v>
      </c>
      <c r="P18" s="7" t="s">
        <v>42</v>
      </c>
      <c r="Q18" s="7">
        <v>1.2</v>
      </c>
      <c r="R18" s="7">
        <v>1</v>
      </c>
      <c r="S18" s="7">
        <v>0.8</v>
      </c>
      <c r="T18" s="7">
        <v>1</v>
      </c>
      <c r="U18" s="68">
        <f>U16</f>
        <v>400</v>
      </c>
    </row>
    <row r="19" spans="1:21" ht="13.8" thickBot="1" x14ac:dyDescent="0.3">
      <c r="A19" s="6" t="s">
        <v>218</v>
      </c>
      <c r="B19" s="18">
        <v>2.2000000000000002</v>
      </c>
      <c r="C19" s="20">
        <v>0.25</v>
      </c>
      <c r="D19" s="20">
        <v>0.5</v>
      </c>
      <c r="E19" s="20">
        <v>1.75</v>
      </c>
      <c r="F19" s="20">
        <v>3.5</v>
      </c>
      <c r="G19" s="20"/>
      <c r="H19" s="20"/>
      <c r="I19" s="20"/>
      <c r="J19" s="20"/>
      <c r="K19" s="19"/>
      <c r="L19" s="110"/>
      <c r="M19" s="110"/>
      <c r="N19" s="110"/>
      <c r="O19" s="110">
        <v>1.5</v>
      </c>
      <c r="P19" s="110">
        <v>1</v>
      </c>
      <c r="Q19" s="110">
        <v>1</v>
      </c>
      <c r="R19" s="110">
        <v>0.85</v>
      </c>
      <c r="S19" s="110">
        <v>0.8</v>
      </c>
      <c r="T19" s="110">
        <v>1</v>
      </c>
      <c r="U19" s="68">
        <v>400</v>
      </c>
    </row>
    <row r="20" spans="1:21" ht="13.8" thickBot="1" x14ac:dyDescent="0.3">
      <c r="A20" s="12">
        <v>8</v>
      </c>
      <c r="B20" s="18">
        <v>1.6</v>
      </c>
      <c r="C20" s="21">
        <v>3.5</v>
      </c>
      <c r="D20" s="20">
        <v>7</v>
      </c>
      <c r="E20" s="20">
        <v>14</v>
      </c>
      <c r="F20" s="20">
        <v>28</v>
      </c>
      <c r="G20" s="20"/>
      <c r="H20" s="20"/>
      <c r="I20" s="20"/>
      <c r="J20" s="20"/>
      <c r="K20" s="19">
        <v>13</v>
      </c>
      <c r="L20" s="7">
        <v>10</v>
      </c>
      <c r="M20" s="7">
        <v>13</v>
      </c>
      <c r="N20" s="7">
        <v>10</v>
      </c>
      <c r="O20" s="7">
        <v>1.5</v>
      </c>
      <c r="P20" s="7">
        <v>1.2</v>
      </c>
      <c r="Q20" s="7">
        <v>1</v>
      </c>
      <c r="R20" s="7">
        <v>0.85</v>
      </c>
      <c r="S20" s="7">
        <v>0.8</v>
      </c>
      <c r="T20" s="7">
        <v>1</v>
      </c>
      <c r="U20" s="68">
        <f>U18</f>
        <v>400</v>
      </c>
    </row>
    <row r="21" spans="1:21" ht="13.8" thickBot="1" x14ac:dyDescent="0.3">
      <c r="A21" s="12">
        <v>11</v>
      </c>
      <c r="B21" s="18">
        <v>1.2</v>
      </c>
      <c r="C21" s="20">
        <v>40</v>
      </c>
      <c r="D21" s="20"/>
      <c r="E21" s="20"/>
      <c r="F21" s="20"/>
      <c r="G21" s="20"/>
      <c r="H21" s="20"/>
      <c r="I21" s="20"/>
      <c r="J21" s="20"/>
      <c r="K21" s="19" t="s">
        <v>42</v>
      </c>
      <c r="L21" s="7">
        <v>8</v>
      </c>
      <c r="M21" s="7" t="s">
        <v>42</v>
      </c>
      <c r="N21" s="7">
        <v>5</v>
      </c>
      <c r="O21" s="7" t="s">
        <v>42</v>
      </c>
      <c r="P21" s="7" t="s">
        <v>42</v>
      </c>
      <c r="Q21" s="7">
        <v>1.2</v>
      </c>
      <c r="R21" s="7">
        <v>1</v>
      </c>
      <c r="S21" s="7">
        <v>0.8</v>
      </c>
      <c r="T21" s="7">
        <v>1</v>
      </c>
      <c r="U21" s="68">
        <f t="shared" ref="U21:U23" si="0">U20</f>
        <v>400</v>
      </c>
    </row>
    <row r="22" spans="1:21" ht="13.8" thickBot="1" x14ac:dyDescent="0.3">
      <c r="A22" s="12">
        <v>13</v>
      </c>
      <c r="B22" s="18">
        <v>1</v>
      </c>
      <c r="C22" s="20">
        <v>1.75</v>
      </c>
      <c r="D22" s="20">
        <v>3.5</v>
      </c>
      <c r="E22" s="20">
        <v>7</v>
      </c>
      <c r="F22" s="20">
        <v>14</v>
      </c>
      <c r="G22" s="20">
        <v>28</v>
      </c>
      <c r="H22" s="20"/>
      <c r="I22" s="20"/>
      <c r="J22" s="20"/>
      <c r="K22" s="19">
        <v>8</v>
      </c>
      <c r="L22" s="7">
        <v>5</v>
      </c>
      <c r="M22" s="7">
        <v>5</v>
      </c>
      <c r="N22" s="7">
        <v>3</v>
      </c>
      <c r="O22" s="7" t="s">
        <v>42</v>
      </c>
      <c r="P22" s="7">
        <v>1.2</v>
      </c>
      <c r="Q22" s="7">
        <v>1</v>
      </c>
      <c r="R22" s="7">
        <v>0.85</v>
      </c>
      <c r="S22" s="7">
        <v>0.8</v>
      </c>
      <c r="T22" s="7">
        <v>1</v>
      </c>
      <c r="U22" s="68">
        <f t="shared" si="0"/>
        <v>400</v>
      </c>
    </row>
    <row r="23" spans="1:21" ht="13.8" thickBot="1" x14ac:dyDescent="0.3">
      <c r="A23" s="12">
        <v>18</v>
      </c>
      <c r="B23" s="18">
        <v>0.7</v>
      </c>
      <c r="C23" s="20">
        <v>7.5</v>
      </c>
      <c r="D23" s="20">
        <v>13.75</v>
      </c>
      <c r="E23" s="20">
        <v>27.5</v>
      </c>
      <c r="F23" s="20">
        <v>55</v>
      </c>
      <c r="G23" s="20">
        <v>110</v>
      </c>
      <c r="H23" s="20"/>
      <c r="I23" s="20"/>
      <c r="J23" s="20"/>
      <c r="K23" s="19">
        <v>3</v>
      </c>
      <c r="L23" s="7">
        <v>2</v>
      </c>
      <c r="M23" s="7">
        <v>2</v>
      </c>
      <c r="N23" s="7">
        <v>2</v>
      </c>
      <c r="O23" s="7" t="s">
        <v>42</v>
      </c>
      <c r="P23" s="7">
        <v>1.4</v>
      </c>
      <c r="Q23" s="7">
        <v>1.2</v>
      </c>
      <c r="R23" s="7">
        <v>1</v>
      </c>
      <c r="S23" s="7">
        <v>0.8</v>
      </c>
      <c r="T23" s="7">
        <v>1</v>
      </c>
      <c r="U23" s="68">
        <f t="shared" si="0"/>
        <v>400</v>
      </c>
    </row>
    <row r="24" spans="1:21" ht="13.8" thickBot="1" x14ac:dyDescent="0.3">
      <c r="A24" s="12">
        <v>23</v>
      </c>
      <c r="B24" s="18">
        <v>0.6</v>
      </c>
      <c r="C24" s="20">
        <v>3.5</v>
      </c>
      <c r="D24" s="20">
        <v>7</v>
      </c>
      <c r="E24" s="20">
        <v>14</v>
      </c>
      <c r="F24" s="20">
        <v>28</v>
      </c>
      <c r="G24" s="20">
        <v>56</v>
      </c>
      <c r="H24" s="20"/>
      <c r="I24" s="20"/>
      <c r="J24" s="20"/>
      <c r="K24" s="19">
        <v>3</v>
      </c>
      <c r="L24" s="7">
        <v>2</v>
      </c>
      <c r="M24" s="7"/>
      <c r="N24" s="7"/>
      <c r="O24" s="7">
        <v>1.5</v>
      </c>
      <c r="P24" s="7">
        <v>1.2</v>
      </c>
      <c r="Q24" s="7">
        <v>1</v>
      </c>
      <c r="R24" s="7">
        <v>0.85</v>
      </c>
      <c r="S24" s="7">
        <v>0.8</v>
      </c>
      <c r="T24" s="7">
        <v>1</v>
      </c>
      <c r="U24" s="68">
        <v>1000</v>
      </c>
    </row>
    <row r="25" spans="1:21" ht="13.8" thickBot="1" x14ac:dyDescent="0.3">
      <c r="A25" s="12">
        <v>26</v>
      </c>
      <c r="B25" s="18">
        <v>0.5</v>
      </c>
      <c r="C25" s="20">
        <v>14</v>
      </c>
      <c r="D25" s="20">
        <v>28</v>
      </c>
      <c r="E25" s="20">
        <v>56</v>
      </c>
      <c r="F25" s="20">
        <v>112</v>
      </c>
      <c r="G25" s="20"/>
      <c r="H25" s="20"/>
      <c r="I25" s="20"/>
      <c r="J25" s="20"/>
      <c r="K25" s="19"/>
      <c r="L25" s="7"/>
      <c r="M25" s="7"/>
      <c r="N25" s="7"/>
      <c r="O25" s="7" t="s">
        <v>42</v>
      </c>
      <c r="P25" s="7">
        <v>1.2</v>
      </c>
      <c r="Q25" s="7">
        <v>1</v>
      </c>
      <c r="R25" s="7">
        <v>0.85</v>
      </c>
      <c r="S25" s="7">
        <v>0.8</v>
      </c>
      <c r="T25" s="7">
        <v>1</v>
      </c>
      <c r="U25" s="68">
        <v>1000</v>
      </c>
    </row>
    <row r="26" spans="1:21" ht="13.8" thickBot="1" x14ac:dyDescent="0.3">
      <c r="A26" s="12">
        <v>32</v>
      </c>
      <c r="B26" s="18">
        <v>0.5</v>
      </c>
      <c r="C26" s="20">
        <v>56</v>
      </c>
      <c r="D26" s="20">
        <v>112</v>
      </c>
      <c r="E26" s="20"/>
      <c r="F26" s="20"/>
      <c r="G26" s="20"/>
      <c r="H26" s="20"/>
      <c r="I26" s="20"/>
      <c r="J26" s="20"/>
      <c r="K26" s="19"/>
      <c r="L26" s="7"/>
      <c r="M26" s="7"/>
      <c r="N26" s="7"/>
      <c r="O26" s="7" t="s">
        <v>42</v>
      </c>
      <c r="P26" s="7">
        <v>1.2</v>
      </c>
      <c r="Q26" s="7">
        <v>1</v>
      </c>
      <c r="R26" s="7">
        <v>0.85</v>
      </c>
      <c r="S26" s="7">
        <v>0.8</v>
      </c>
      <c r="T26" s="7">
        <v>1</v>
      </c>
      <c r="U26" s="68">
        <v>1000</v>
      </c>
    </row>
    <row r="27" spans="1:21" ht="13.8" thickBot="1" x14ac:dyDescent="0.3">
      <c r="A27" s="12">
        <v>38</v>
      </c>
      <c r="B27" s="18">
        <v>0.3</v>
      </c>
      <c r="C27" s="20">
        <v>3.5</v>
      </c>
      <c r="D27" s="20">
        <v>7</v>
      </c>
      <c r="E27" s="20">
        <v>14</v>
      </c>
      <c r="F27" s="21">
        <v>28</v>
      </c>
      <c r="G27" s="20">
        <v>56</v>
      </c>
      <c r="H27" s="20">
        <v>112</v>
      </c>
      <c r="I27" s="20"/>
      <c r="J27" s="20"/>
      <c r="K27" s="19"/>
      <c r="L27" s="7"/>
      <c r="M27" s="7"/>
      <c r="N27" s="7"/>
      <c r="O27" s="7" t="s">
        <v>42</v>
      </c>
      <c r="P27" s="7">
        <v>1.2</v>
      </c>
      <c r="Q27" s="7">
        <v>1</v>
      </c>
      <c r="R27" s="7">
        <v>0.85</v>
      </c>
      <c r="S27" s="7">
        <v>0.8</v>
      </c>
      <c r="T27" s="7">
        <v>1</v>
      </c>
      <c r="U27" s="68">
        <v>1000</v>
      </c>
    </row>
    <row r="28" spans="1:21" s="90" customFormat="1" ht="13.8" thickBot="1" x14ac:dyDescent="0.3">
      <c r="A28" s="87" t="s">
        <v>198</v>
      </c>
      <c r="B28" s="91">
        <v>7.0000000000000007E-2</v>
      </c>
      <c r="C28" s="21">
        <v>62.5</v>
      </c>
      <c r="D28" s="21">
        <v>125</v>
      </c>
      <c r="E28" s="21">
        <v>250</v>
      </c>
      <c r="F28" s="21">
        <v>500</v>
      </c>
      <c r="G28" s="21">
        <v>750</v>
      </c>
      <c r="H28" s="21">
        <v>1000</v>
      </c>
      <c r="I28" s="21">
        <v>1250</v>
      </c>
      <c r="J28" s="21">
        <v>2000</v>
      </c>
      <c r="K28" s="88"/>
      <c r="L28" s="89"/>
      <c r="M28" s="89"/>
      <c r="N28" s="89"/>
      <c r="O28" s="89">
        <v>1</v>
      </c>
      <c r="P28" s="89">
        <v>0.85</v>
      </c>
      <c r="Q28" s="89">
        <v>0.8</v>
      </c>
      <c r="R28" s="89">
        <v>0.8</v>
      </c>
      <c r="S28" s="89">
        <v>0.8</v>
      </c>
      <c r="T28" s="7">
        <v>1</v>
      </c>
      <c r="U28" s="44">
        <v>1000</v>
      </c>
    </row>
    <row r="29" spans="1:21" x14ac:dyDescent="0.25">
      <c r="H29" s="15"/>
      <c r="I29" s="15"/>
    </row>
    <row r="30" spans="1:21" x14ac:dyDescent="0.25">
      <c r="H30" s="15"/>
      <c r="I30" s="15"/>
    </row>
    <row r="31" spans="1:21" x14ac:dyDescent="0.25">
      <c r="A31" s="40" t="s">
        <v>50</v>
      </c>
      <c r="B31" s="40" t="s">
        <v>51</v>
      </c>
      <c r="C31" s="40" t="s">
        <v>201</v>
      </c>
      <c r="D31" s="40" t="s">
        <v>190</v>
      </c>
      <c r="E31" s="44" t="s">
        <v>191</v>
      </c>
      <c r="F31" s="85"/>
      <c r="G31" s="15"/>
      <c r="H31" s="15"/>
    </row>
    <row r="32" spans="1:21" x14ac:dyDescent="0.25">
      <c r="A32" s="40">
        <v>2007</v>
      </c>
      <c r="B32" s="41">
        <v>39326</v>
      </c>
      <c r="C32" s="94">
        <v>116.33</v>
      </c>
      <c r="D32" s="43">
        <v>1</v>
      </c>
      <c r="E32" s="86">
        <v>0</v>
      </c>
      <c r="F32" s="105"/>
      <c r="G32" s="111" t="s">
        <v>216</v>
      </c>
      <c r="H32" s="15"/>
    </row>
    <row r="33" spans="1:9" x14ac:dyDescent="0.25">
      <c r="A33" s="40">
        <v>2008</v>
      </c>
      <c r="B33" s="41">
        <v>39326</v>
      </c>
      <c r="C33" s="94">
        <f t="shared" ref="C33:C42" si="1">$C$32+$C$32*E33</f>
        <v>116.33</v>
      </c>
      <c r="D33" s="43">
        <v>1</v>
      </c>
      <c r="E33" s="86">
        <v>0</v>
      </c>
      <c r="F33" s="105"/>
      <c r="G33" s="112">
        <v>23</v>
      </c>
      <c r="H33" s="15"/>
    </row>
    <row r="34" spans="1:9" x14ac:dyDescent="0.25">
      <c r="A34" s="40">
        <v>2009</v>
      </c>
      <c r="B34" s="41">
        <v>39692</v>
      </c>
      <c r="C34" s="94">
        <f t="shared" si="1"/>
        <v>119.8199</v>
      </c>
      <c r="D34" s="43">
        <f>C34/$C$32</f>
        <v>1.03</v>
      </c>
      <c r="E34" s="84">
        <v>0.03</v>
      </c>
      <c r="F34" s="105"/>
      <c r="G34" s="112">
        <v>26</v>
      </c>
      <c r="H34" s="15"/>
    </row>
    <row r="35" spans="1:9" x14ac:dyDescent="0.25">
      <c r="A35" s="40">
        <v>2010</v>
      </c>
      <c r="B35" s="41">
        <v>40057</v>
      </c>
      <c r="C35" s="94">
        <f t="shared" si="1"/>
        <v>119.35458</v>
      </c>
      <c r="D35" s="43">
        <f t="shared" ref="D35:D37" si="2">C35/$C$32</f>
        <v>1.026</v>
      </c>
      <c r="E35" s="84">
        <v>2.5999999999999999E-2</v>
      </c>
      <c r="F35" s="105"/>
      <c r="G35" s="112">
        <v>38</v>
      </c>
      <c r="H35" s="15"/>
    </row>
    <row r="36" spans="1:9" x14ac:dyDescent="0.25">
      <c r="A36" s="40">
        <v>2011</v>
      </c>
      <c r="B36" s="41">
        <v>40422</v>
      </c>
      <c r="C36" s="94">
        <f t="shared" si="1"/>
        <v>121.21585999999999</v>
      </c>
      <c r="D36" s="43">
        <f t="shared" si="2"/>
        <v>1.042</v>
      </c>
      <c r="E36" s="84">
        <v>4.2000000000000003E-2</v>
      </c>
      <c r="F36" s="105"/>
      <c r="G36" s="112" t="s">
        <v>198</v>
      </c>
    </row>
    <row r="37" spans="1:9" x14ac:dyDescent="0.25">
      <c r="A37" s="40">
        <v>2012</v>
      </c>
      <c r="B37" s="41">
        <v>40787</v>
      </c>
      <c r="C37" s="94">
        <f t="shared" si="1"/>
        <v>124.00778</v>
      </c>
      <c r="D37" s="43">
        <f t="shared" si="2"/>
        <v>1.0660000000000001</v>
      </c>
      <c r="E37" s="84">
        <v>6.6000000000000003E-2</v>
      </c>
      <c r="F37" s="105"/>
      <c r="H37" s="15"/>
      <c r="I37" s="15"/>
    </row>
    <row r="38" spans="1:9" x14ac:dyDescent="0.25">
      <c r="A38" s="40">
        <v>2013</v>
      </c>
      <c r="B38" s="41">
        <v>41153</v>
      </c>
      <c r="C38" s="94">
        <f t="shared" si="1"/>
        <v>126.33438</v>
      </c>
      <c r="D38" s="43">
        <f>C38/$C$32</f>
        <v>1.0860000000000001</v>
      </c>
      <c r="E38" s="84">
        <v>8.5999999999999993E-2</v>
      </c>
      <c r="F38" s="105"/>
      <c r="H38" s="15"/>
      <c r="I38" s="15"/>
    </row>
    <row r="39" spans="1:9" x14ac:dyDescent="0.25">
      <c r="A39" s="40">
        <v>2014</v>
      </c>
      <c r="B39" s="41">
        <v>41518</v>
      </c>
      <c r="C39" s="94">
        <f t="shared" si="1"/>
        <v>127.38135</v>
      </c>
      <c r="D39" s="43">
        <f>C39/$C$32</f>
        <v>1.095</v>
      </c>
      <c r="E39" s="84">
        <v>9.5000000000000001E-2</v>
      </c>
      <c r="F39" s="105"/>
      <c r="G39" s="102"/>
    </row>
    <row r="40" spans="1:9" x14ac:dyDescent="0.25">
      <c r="A40" s="40">
        <v>2015</v>
      </c>
      <c r="B40" s="41">
        <v>41883</v>
      </c>
      <c r="C40" s="94">
        <f t="shared" si="1"/>
        <v>127.84667</v>
      </c>
      <c r="D40" s="43">
        <v>1.099</v>
      </c>
      <c r="E40" s="84">
        <v>9.9000000000000005E-2</v>
      </c>
      <c r="F40" s="105"/>
      <c r="G40" s="102"/>
      <c r="H40" s="104"/>
    </row>
    <row r="41" spans="1:9" x14ac:dyDescent="0.25">
      <c r="A41" s="40">
        <v>2016</v>
      </c>
      <c r="B41" s="41">
        <v>42248</v>
      </c>
      <c r="C41" s="94">
        <f t="shared" si="1"/>
        <v>127.84667</v>
      </c>
      <c r="D41" s="43">
        <v>1.099</v>
      </c>
      <c r="E41" s="84">
        <v>9.9000000000000005E-2</v>
      </c>
      <c r="F41" s="105"/>
    </row>
    <row r="42" spans="1:9" x14ac:dyDescent="0.25">
      <c r="A42" s="40">
        <v>2017</v>
      </c>
      <c r="B42" s="41">
        <v>42614</v>
      </c>
      <c r="C42" s="94">
        <f t="shared" si="1"/>
        <v>128.31199000000001</v>
      </c>
      <c r="D42" s="43">
        <v>1.103</v>
      </c>
      <c r="E42" s="84">
        <v>0.10299999999999999</v>
      </c>
      <c r="F42" s="107"/>
    </row>
    <row r="43" spans="1:9" x14ac:dyDescent="0.25">
      <c r="A43" s="40">
        <v>2018</v>
      </c>
      <c r="B43" s="41">
        <v>42979</v>
      </c>
      <c r="C43" s="94">
        <f t="shared" ref="C43:C44" si="3">$C$32+$C$32*E43</f>
        <v>129.59162000000001</v>
      </c>
      <c r="D43" s="43">
        <v>1.1140000000000001</v>
      </c>
      <c r="E43" s="84">
        <v>0.114</v>
      </c>
    </row>
    <row r="44" spans="1:9" x14ac:dyDescent="0.25">
      <c r="A44" s="116">
        <v>2019</v>
      </c>
      <c r="B44" s="41">
        <v>43344</v>
      </c>
      <c r="C44" s="94">
        <f t="shared" si="3"/>
        <v>132.03455</v>
      </c>
      <c r="D44" s="43">
        <v>1.135</v>
      </c>
      <c r="E44" s="84">
        <v>0.13500000000000001</v>
      </c>
    </row>
    <row r="45" spans="1:9" x14ac:dyDescent="0.25">
      <c r="A45" s="40">
        <v>2020</v>
      </c>
      <c r="B45" s="115">
        <v>43709</v>
      </c>
      <c r="C45" s="94">
        <f t="shared" ref="C45" si="4">$C$32+$C$32*E45</f>
        <v>133.08152000000001</v>
      </c>
      <c r="D45" s="43">
        <v>1.1439999999999999</v>
      </c>
      <c r="E45" s="84">
        <v>0.14399999999999999</v>
      </c>
    </row>
    <row r="46" spans="1:9" x14ac:dyDescent="0.25">
      <c r="A46" s="97"/>
      <c r="B46" s="98"/>
      <c r="C46" s="99"/>
      <c r="D46" s="100"/>
      <c r="E46" s="101"/>
    </row>
    <row r="47" spans="1:9" x14ac:dyDescent="0.25">
      <c r="A47" s="70" t="s">
        <v>197</v>
      </c>
    </row>
  </sheetData>
  <sheetProtection password="ECF7" sheet="1" objects="1" scenarios="1" selectLockedCells="1"/>
  <mergeCells count="6">
    <mergeCell ref="C13:J13"/>
    <mergeCell ref="O12:S12"/>
    <mergeCell ref="K12:L12"/>
    <mergeCell ref="K11:L11"/>
    <mergeCell ref="M12:N12"/>
    <mergeCell ref="M11:N11"/>
  </mergeCells>
  <phoneticPr fontId="7" type="noConversion"/>
  <pageMargins left="0.19685039370078741" right="0.19685039370078741" top="0.59055118110236227" bottom="0.59055118110236227" header="0.19685039370078741" footer="0.19685039370078741"/>
  <pageSetup paperSize="9" scale="85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E125"/>
  <sheetViews>
    <sheetView topLeftCell="A97" workbookViewId="0">
      <selection activeCell="C125" sqref="C125"/>
    </sheetView>
  </sheetViews>
  <sheetFormatPr baseColWidth="10" defaultRowHeight="13.2" x14ac:dyDescent="0.25"/>
  <cols>
    <col min="1" max="1" width="5.6640625" style="51" bestFit="1" customWidth="1"/>
    <col min="2" max="2" width="19.44140625" style="51" bestFit="1" customWidth="1"/>
    <col min="3" max="3" width="24.33203125" bestFit="1" customWidth="1"/>
    <col min="4" max="4" width="15.6640625" style="51" customWidth="1"/>
  </cols>
  <sheetData>
    <row r="1" spans="1:5" ht="26.4" x14ac:dyDescent="0.25">
      <c r="A1" s="48" t="s">
        <v>53</v>
      </c>
      <c r="B1" s="48" t="s">
        <v>54</v>
      </c>
      <c r="C1" s="49" t="s">
        <v>55</v>
      </c>
      <c r="D1" s="50" t="s">
        <v>56</v>
      </c>
    </row>
    <row r="2" spans="1:5" x14ac:dyDescent="0.25">
      <c r="A2" s="51" t="s">
        <v>57</v>
      </c>
      <c r="B2" s="51" t="s">
        <v>58</v>
      </c>
      <c r="C2" s="52" t="s">
        <v>59</v>
      </c>
      <c r="D2" s="62">
        <v>5762</v>
      </c>
      <c r="E2" s="65"/>
    </row>
    <row r="3" spans="1:5" x14ac:dyDescent="0.25">
      <c r="A3" s="51" t="s">
        <v>57</v>
      </c>
      <c r="B3" s="51" t="s">
        <v>58</v>
      </c>
      <c r="C3" s="52" t="s">
        <v>60</v>
      </c>
      <c r="D3" s="62">
        <v>7369</v>
      </c>
      <c r="E3" s="65"/>
    </row>
    <row r="4" spans="1:5" x14ac:dyDescent="0.25">
      <c r="A4" s="51" t="s">
        <v>57</v>
      </c>
      <c r="B4" s="51" t="s">
        <v>58</v>
      </c>
      <c r="C4" s="52" t="s">
        <v>61</v>
      </c>
      <c r="D4" s="62">
        <v>7340</v>
      </c>
      <c r="E4" s="65"/>
    </row>
    <row r="5" spans="1:5" x14ac:dyDescent="0.25">
      <c r="A5" s="51" t="s">
        <v>57</v>
      </c>
      <c r="B5" s="51" t="s">
        <v>58</v>
      </c>
      <c r="C5" s="52" t="s">
        <v>62</v>
      </c>
      <c r="D5" s="62">
        <v>6925</v>
      </c>
      <c r="E5" s="65"/>
    </row>
    <row r="6" spans="1:5" x14ac:dyDescent="0.25">
      <c r="A6" s="51" t="s">
        <v>57</v>
      </c>
      <c r="B6" s="51" t="s">
        <v>58</v>
      </c>
      <c r="C6" s="52" t="s">
        <v>63</v>
      </c>
      <c r="D6" s="62">
        <v>5549</v>
      </c>
      <c r="E6" s="65"/>
    </row>
    <row r="7" spans="1:5" x14ac:dyDescent="0.25">
      <c r="A7" s="51" t="s">
        <v>57</v>
      </c>
      <c r="B7" s="51" t="s">
        <v>58</v>
      </c>
      <c r="C7" s="52" t="s">
        <v>64</v>
      </c>
      <c r="D7" s="62">
        <v>4299</v>
      </c>
      <c r="E7" s="65"/>
    </row>
    <row r="8" spans="1:5" x14ac:dyDescent="0.25">
      <c r="A8" s="51" t="s">
        <v>57</v>
      </c>
      <c r="B8" s="51" t="s">
        <v>58</v>
      </c>
      <c r="C8" s="52" t="s">
        <v>65</v>
      </c>
      <c r="D8" s="62">
        <v>5529</v>
      </c>
      <c r="E8" s="65"/>
    </row>
    <row r="9" spans="1:5" x14ac:dyDescent="0.25">
      <c r="A9" s="51" t="s">
        <v>57</v>
      </c>
      <c r="B9" s="51" t="s">
        <v>58</v>
      </c>
      <c r="C9" s="52" t="s">
        <v>66</v>
      </c>
      <c r="D9" s="62">
        <v>5229</v>
      </c>
      <c r="E9" s="65"/>
    </row>
    <row r="10" spans="1:5" x14ac:dyDescent="0.25">
      <c r="A10" s="51" t="s">
        <v>57</v>
      </c>
      <c r="B10" s="51" t="s">
        <v>58</v>
      </c>
      <c r="C10" s="52" t="s">
        <v>67</v>
      </c>
      <c r="D10" s="62">
        <v>4890</v>
      </c>
      <c r="E10" s="65"/>
    </row>
    <row r="11" spans="1:5" x14ac:dyDescent="0.25">
      <c r="A11" s="51" t="s">
        <v>57</v>
      </c>
      <c r="B11" s="51" t="s">
        <v>58</v>
      </c>
      <c r="C11" s="52" t="s">
        <v>68</v>
      </c>
      <c r="D11" s="56">
        <v>6004</v>
      </c>
      <c r="E11" s="65"/>
    </row>
    <row r="12" spans="1:5" x14ac:dyDescent="0.25">
      <c r="A12" s="51" t="s">
        <v>57</v>
      </c>
      <c r="B12" s="51" t="s">
        <v>58</v>
      </c>
      <c r="C12" s="52" t="s">
        <v>69</v>
      </c>
      <c r="D12" s="62">
        <v>6139</v>
      </c>
      <c r="E12" s="65"/>
    </row>
    <row r="13" spans="1:5" x14ac:dyDescent="0.25">
      <c r="A13" s="51" t="s">
        <v>57</v>
      </c>
      <c r="B13" s="51" t="s">
        <v>58</v>
      </c>
      <c r="C13" s="52" t="s">
        <v>70</v>
      </c>
      <c r="D13" s="62">
        <v>8735</v>
      </c>
      <c r="E13" s="65"/>
    </row>
    <row r="14" spans="1:5" x14ac:dyDescent="0.25">
      <c r="A14" s="51" t="s">
        <v>57</v>
      </c>
      <c r="B14" s="51" t="s">
        <v>58</v>
      </c>
      <c r="C14" s="52" t="s">
        <v>71</v>
      </c>
      <c r="D14" s="62">
        <v>5087</v>
      </c>
      <c r="E14" s="65"/>
    </row>
    <row r="15" spans="1:5" x14ac:dyDescent="0.25">
      <c r="A15" s="51" t="s">
        <v>57</v>
      </c>
      <c r="B15" s="51" t="s">
        <v>58</v>
      </c>
      <c r="C15" s="52" t="s">
        <v>72</v>
      </c>
      <c r="D15" s="62">
        <v>5548</v>
      </c>
      <c r="E15" s="65"/>
    </row>
    <row r="16" spans="1:5" x14ac:dyDescent="0.25">
      <c r="A16" s="51" t="s">
        <v>57</v>
      </c>
      <c r="B16" s="51" t="s">
        <v>58</v>
      </c>
      <c r="C16" s="52" t="s">
        <v>73</v>
      </c>
      <c r="D16" s="62">
        <v>5726</v>
      </c>
      <c r="E16" s="65"/>
    </row>
    <row r="17" spans="1:5" x14ac:dyDescent="0.25">
      <c r="A17" s="51" t="s">
        <v>57</v>
      </c>
      <c r="B17" s="51" t="s">
        <v>58</v>
      </c>
      <c r="C17" s="52" t="s">
        <v>74</v>
      </c>
      <c r="D17" s="62">
        <v>5956</v>
      </c>
      <c r="E17" s="65"/>
    </row>
    <row r="18" spans="1:5" x14ac:dyDescent="0.25">
      <c r="A18" s="51" t="s">
        <v>57</v>
      </c>
      <c r="B18" s="51" t="s">
        <v>58</v>
      </c>
      <c r="C18" s="52" t="s">
        <v>75</v>
      </c>
      <c r="D18" s="62">
        <v>6864</v>
      </c>
      <c r="E18" s="65"/>
    </row>
    <row r="19" spans="1:5" x14ac:dyDescent="0.25">
      <c r="A19" s="51" t="s">
        <v>57</v>
      </c>
      <c r="B19" s="51" t="s">
        <v>58</v>
      </c>
      <c r="C19" s="52" t="s">
        <v>76</v>
      </c>
      <c r="D19" s="62">
        <v>7235</v>
      </c>
      <c r="E19" s="65"/>
    </row>
    <row r="20" spans="1:5" x14ac:dyDescent="0.25">
      <c r="A20" s="51" t="s">
        <v>57</v>
      </c>
      <c r="B20" s="51" t="s">
        <v>58</v>
      </c>
      <c r="C20" s="52" t="s">
        <v>77</v>
      </c>
      <c r="D20" s="62">
        <v>5857</v>
      </c>
      <c r="E20" s="65"/>
    </row>
    <row r="21" spans="1:5" x14ac:dyDescent="0.25">
      <c r="A21" s="51" t="s">
        <v>57</v>
      </c>
      <c r="B21" s="51" t="s">
        <v>58</v>
      </c>
      <c r="C21" s="52" t="s">
        <v>78</v>
      </c>
      <c r="D21" s="62">
        <v>8763</v>
      </c>
      <c r="E21" s="65"/>
    </row>
    <row r="22" spans="1:5" x14ac:dyDescent="0.25">
      <c r="A22" s="51" t="s">
        <v>57</v>
      </c>
      <c r="B22" s="51" t="s">
        <v>58</v>
      </c>
      <c r="C22" s="52" t="s">
        <v>79</v>
      </c>
      <c r="D22" s="62">
        <v>6878</v>
      </c>
      <c r="E22" s="65"/>
    </row>
    <row r="23" spans="1:5" x14ac:dyDescent="0.25">
      <c r="A23" s="51" t="s">
        <v>57</v>
      </c>
      <c r="B23" s="51" t="s">
        <v>58</v>
      </c>
      <c r="C23" s="52" t="s">
        <v>80</v>
      </c>
      <c r="D23" s="62">
        <v>5565</v>
      </c>
      <c r="E23" s="65"/>
    </row>
    <row r="24" spans="1:5" s="53" customFormat="1" x14ac:dyDescent="0.25">
      <c r="A24" s="51" t="s">
        <v>57</v>
      </c>
      <c r="B24" s="51" t="s">
        <v>58</v>
      </c>
      <c r="C24" s="52" t="s">
        <v>81</v>
      </c>
      <c r="D24" s="62">
        <v>9060</v>
      </c>
      <c r="E24" s="65"/>
    </row>
    <row r="25" spans="1:5" x14ac:dyDescent="0.25">
      <c r="A25" s="51" t="s">
        <v>57</v>
      </c>
      <c r="B25" s="51" t="s">
        <v>58</v>
      </c>
      <c r="C25" s="52" t="s">
        <v>82</v>
      </c>
      <c r="D25" s="62">
        <v>5234</v>
      </c>
      <c r="E25" s="65"/>
    </row>
    <row r="26" spans="1:5" x14ac:dyDescent="0.25">
      <c r="A26" s="51" t="s">
        <v>57</v>
      </c>
      <c r="B26" s="51" t="s">
        <v>58</v>
      </c>
      <c r="C26" s="52" t="s">
        <v>83</v>
      </c>
      <c r="D26" s="62">
        <v>6530</v>
      </c>
      <c r="E26" s="65"/>
    </row>
    <row r="27" spans="1:5" x14ac:dyDescent="0.25">
      <c r="A27" s="51" t="s">
        <v>57</v>
      </c>
      <c r="B27" s="51" t="s">
        <v>58</v>
      </c>
      <c r="C27" s="52" t="s">
        <v>84</v>
      </c>
      <c r="D27" s="62">
        <v>6040</v>
      </c>
      <c r="E27" s="65"/>
    </row>
    <row r="28" spans="1:5" x14ac:dyDescent="0.25">
      <c r="A28" s="51" t="s">
        <v>57</v>
      </c>
      <c r="B28" s="51" t="s">
        <v>58</v>
      </c>
      <c r="C28" s="52" t="s">
        <v>85</v>
      </c>
      <c r="D28" s="62">
        <v>5880</v>
      </c>
      <c r="E28" s="65"/>
    </row>
    <row r="29" spans="1:5" x14ac:dyDescent="0.25">
      <c r="A29" s="51" t="s">
        <v>57</v>
      </c>
      <c r="B29" s="51" t="s">
        <v>58</v>
      </c>
      <c r="C29" s="52" t="s">
        <v>86</v>
      </c>
      <c r="D29" s="62">
        <v>6733</v>
      </c>
      <c r="E29" s="65"/>
    </row>
    <row r="30" spans="1:5" s="53" customFormat="1" x14ac:dyDescent="0.25">
      <c r="A30" s="51" t="s">
        <v>57</v>
      </c>
      <c r="B30" s="51" t="s">
        <v>58</v>
      </c>
      <c r="C30" s="52" t="s">
        <v>87</v>
      </c>
      <c r="D30" s="62">
        <v>4014</v>
      </c>
      <c r="E30" s="65"/>
    </row>
    <row r="31" spans="1:5" x14ac:dyDescent="0.25">
      <c r="A31" s="51" t="s">
        <v>57</v>
      </c>
      <c r="B31" s="51" t="s">
        <v>58</v>
      </c>
      <c r="C31" s="52" t="s">
        <v>88</v>
      </c>
      <c r="D31" s="62">
        <v>4666</v>
      </c>
      <c r="E31" s="65"/>
    </row>
    <row r="32" spans="1:5" x14ac:dyDescent="0.25">
      <c r="A32" s="51" t="s">
        <v>57</v>
      </c>
      <c r="B32" s="51" t="s">
        <v>58</v>
      </c>
      <c r="C32" s="52" t="s">
        <v>89</v>
      </c>
      <c r="D32" s="62">
        <v>5853</v>
      </c>
      <c r="E32" s="65"/>
    </row>
    <row r="33" spans="1:5" x14ac:dyDescent="0.25">
      <c r="A33" s="51" t="s">
        <v>57</v>
      </c>
      <c r="B33" s="51" t="s">
        <v>58</v>
      </c>
      <c r="C33" s="52" t="s">
        <v>90</v>
      </c>
      <c r="D33" s="62">
        <v>6309</v>
      </c>
      <c r="E33" s="65"/>
    </row>
    <row r="34" spans="1:5" x14ac:dyDescent="0.25">
      <c r="A34" s="51" t="s">
        <v>57</v>
      </c>
      <c r="B34" s="51" t="s">
        <v>58</v>
      </c>
      <c r="C34" s="52" t="s">
        <v>91</v>
      </c>
      <c r="D34" s="62">
        <v>6257</v>
      </c>
      <c r="E34" s="65"/>
    </row>
    <row r="35" spans="1:5" x14ac:dyDescent="0.25">
      <c r="A35" s="51" t="s">
        <v>57</v>
      </c>
      <c r="B35" s="51" t="s">
        <v>58</v>
      </c>
      <c r="C35" s="52" t="s">
        <v>92</v>
      </c>
      <c r="D35" s="62">
        <v>10000</v>
      </c>
      <c r="E35" s="65"/>
    </row>
    <row r="36" spans="1:5" x14ac:dyDescent="0.25">
      <c r="A36" s="51" t="s">
        <v>57</v>
      </c>
      <c r="B36" s="51" t="s">
        <v>58</v>
      </c>
      <c r="C36" s="52" t="s">
        <v>93</v>
      </c>
      <c r="D36" s="62">
        <v>6101</v>
      </c>
      <c r="E36" s="65"/>
    </row>
    <row r="37" spans="1:5" x14ac:dyDescent="0.25">
      <c r="A37" s="51" t="s">
        <v>57</v>
      </c>
      <c r="B37" s="51" t="s">
        <v>58</v>
      </c>
      <c r="C37" s="52" t="s">
        <v>94</v>
      </c>
      <c r="D37" s="62">
        <v>6775</v>
      </c>
      <c r="E37" s="65"/>
    </row>
    <row r="38" spans="1:5" x14ac:dyDescent="0.25">
      <c r="A38" s="51" t="s">
        <v>57</v>
      </c>
      <c r="B38" s="51" t="s">
        <v>58</v>
      </c>
      <c r="C38" s="52" t="s">
        <v>95</v>
      </c>
      <c r="D38" s="62">
        <v>6791</v>
      </c>
      <c r="E38" s="65"/>
    </row>
    <row r="39" spans="1:5" x14ac:dyDescent="0.25">
      <c r="A39" s="51" t="s">
        <v>57</v>
      </c>
      <c r="B39" s="51" t="s">
        <v>58</v>
      </c>
      <c r="C39" s="52" t="s">
        <v>96</v>
      </c>
      <c r="D39" s="62">
        <v>6127</v>
      </c>
      <c r="E39" s="65"/>
    </row>
    <row r="40" spans="1:5" x14ac:dyDescent="0.25">
      <c r="A40" s="51" t="s">
        <v>57</v>
      </c>
      <c r="B40" s="51" t="s">
        <v>58</v>
      </c>
      <c r="C40" s="52" t="s">
        <v>97</v>
      </c>
      <c r="D40" s="62">
        <v>7431</v>
      </c>
      <c r="E40" s="65"/>
    </row>
    <row r="41" spans="1:5" x14ac:dyDescent="0.25">
      <c r="A41" s="51" t="s">
        <v>57</v>
      </c>
      <c r="B41" s="51" t="s">
        <v>58</v>
      </c>
      <c r="C41" s="52" t="s">
        <v>98</v>
      </c>
      <c r="D41" s="62">
        <v>4999</v>
      </c>
      <c r="E41" s="65"/>
    </row>
    <row r="42" spans="1:5" x14ac:dyDescent="0.25">
      <c r="A42" s="51" t="s">
        <v>57</v>
      </c>
      <c r="B42" s="51" t="s">
        <v>58</v>
      </c>
      <c r="C42" s="52" t="s">
        <v>99</v>
      </c>
      <c r="D42" s="62">
        <v>9243</v>
      </c>
      <c r="E42" s="65"/>
    </row>
    <row r="43" spans="1:5" x14ac:dyDescent="0.25">
      <c r="A43" s="51" t="s">
        <v>57</v>
      </c>
      <c r="B43" s="51" t="s">
        <v>58</v>
      </c>
      <c r="C43" s="52" t="s">
        <v>100</v>
      </c>
      <c r="D43" s="62">
        <v>6343</v>
      </c>
      <c r="E43" s="65"/>
    </row>
    <row r="44" spans="1:5" x14ac:dyDescent="0.25">
      <c r="A44" s="51" t="s">
        <v>57</v>
      </c>
      <c r="B44" s="51" t="s">
        <v>58</v>
      </c>
      <c r="C44" s="52" t="s">
        <v>101</v>
      </c>
      <c r="D44" s="62">
        <v>4781</v>
      </c>
      <c r="E44" s="65"/>
    </row>
    <row r="45" spans="1:5" x14ac:dyDescent="0.25">
      <c r="A45" s="51" t="s">
        <v>57</v>
      </c>
      <c r="B45" s="51" t="s">
        <v>58</v>
      </c>
      <c r="C45" s="52" t="s">
        <v>102</v>
      </c>
      <c r="D45" s="62">
        <v>4977</v>
      </c>
      <c r="E45" s="65"/>
    </row>
    <row r="46" spans="1:5" x14ac:dyDescent="0.25">
      <c r="A46" s="51" t="s">
        <v>57</v>
      </c>
      <c r="B46" s="51" t="s">
        <v>58</v>
      </c>
      <c r="C46" s="52" t="s">
        <v>103</v>
      </c>
      <c r="D46" s="62">
        <v>6815</v>
      </c>
      <c r="E46" s="65"/>
    </row>
    <row r="47" spans="1:5" x14ac:dyDescent="0.25">
      <c r="A47" s="51" t="s">
        <v>57</v>
      </c>
      <c r="B47" s="51" t="s">
        <v>58</v>
      </c>
      <c r="C47" s="52" t="s">
        <v>104</v>
      </c>
      <c r="D47" s="62">
        <v>6775</v>
      </c>
      <c r="E47" s="65"/>
    </row>
    <row r="48" spans="1:5" x14ac:dyDescent="0.25">
      <c r="A48" s="51" t="s">
        <v>57</v>
      </c>
      <c r="B48" s="51" t="s">
        <v>58</v>
      </c>
      <c r="C48" s="52" t="s">
        <v>105</v>
      </c>
      <c r="D48" s="62">
        <v>5217</v>
      </c>
      <c r="E48" s="65"/>
    </row>
    <row r="49" spans="1:5" x14ac:dyDescent="0.25">
      <c r="A49" s="51" t="s">
        <v>57</v>
      </c>
      <c r="B49" s="51" t="s">
        <v>58</v>
      </c>
      <c r="C49" s="52" t="s">
        <v>106</v>
      </c>
      <c r="D49" s="62">
        <v>5361</v>
      </c>
      <c r="E49" s="65"/>
    </row>
    <row r="50" spans="1:5" x14ac:dyDescent="0.25">
      <c r="A50" s="51" t="s">
        <v>57</v>
      </c>
      <c r="B50" s="51" t="s">
        <v>58</v>
      </c>
      <c r="C50" s="52" t="s">
        <v>107</v>
      </c>
      <c r="D50" s="62">
        <v>5167</v>
      </c>
      <c r="E50" s="65"/>
    </row>
    <row r="51" spans="1:5" x14ac:dyDescent="0.25">
      <c r="A51" s="51" t="s">
        <v>57</v>
      </c>
      <c r="B51" s="51" t="s">
        <v>58</v>
      </c>
      <c r="C51" s="52" t="s">
        <v>108</v>
      </c>
      <c r="D51" s="62">
        <v>7166</v>
      </c>
      <c r="E51" s="65"/>
    </row>
    <row r="52" spans="1:5" x14ac:dyDescent="0.25">
      <c r="A52" s="51" t="s">
        <v>57</v>
      </c>
      <c r="B52" s="51" t="s">
        <v>58</v>
      </c>
      <c r="C52" s="52" t="s">
        <v>109</v>
      </c>
      <c r="D52" s="62">
        <v>5938</v>
      </c>
      <c r="E52" s="65"/>
    </row>
    <row r="53" spans="1:5" x14ac:dyDescent="0.25">
      <c r="A53" s="51" t="s">
        <v>57</v>
      </c>
      <c r="B53" s="51" t="s">
        <v>58</v>
      </c>
      <c r="C53" s="52" t="s">
        <v>110</v>
      </c>
      <c r="D53" s="62">
        <v>8162</v>
      </c>
      <c r="E53" s="65"/>
    </row>
    <row r="54" spans="1:5" x14ac:dyDescent="0.25">
      <c r="A54" s="51" t="s">
        <v>57</v>
      </c>
      <c r="B54" s="51" t="s">
        <v>58</v>
      </c>
      <c r="C54" s="52" t="s">
        <v>111</v>
      </c>
      <c r="D54" s="62">
        <v>6211</v>
      </c>
      <c r="E54" s="65"/>
    </row>
    <row r="55" spans="1:5" x14ac:dyDescent="0.25">
      <c r="A55" s="51" t="s">
        <v>57</v>
      </c>
      <c r="B55" s="51" t="s">
        <v>58</v>
      </c>
      <c r="C55" s="52" t="s">
        <v>112</v>
      </c>
      <c r="D55" s="62">
        <v>5175</v>
      </c>
      <c r="E55" s="65"/>
    </row>
    <row r="56" spans="1:5" x14ac:dyDescent="0.25">
      <c r="A56" s="51" t="s">
        <v>57</v>
      </c>
      <c r="B56" s="51" t="s">
        <v>58</v>
      </c>
      <c r="C56" s="52" t="s">
        <v>113</v>
      </c>
      <c r="D56" s="62">
        <v>5246</v>
      </c>
      <c r="E56" s="65"/>
    </row>
    <row r="57" spans="1:5" x14ac:dyDescent="0.25">
      <c r="A57" s="51" t="s">
        <v>57</v>
      </c>
      <c r="B57" s="51" t="s">
        <v>58</v>
      </c>
      <c r="C57" s="52" t="s">
        <v>114</v>
      </c>
      <c r="D57" s="62">
        <v>6211</v>
      </c>
      <c r="E57" s="65"/>
    </row>
    <row r="58" spans="1:5" x14ac:dyDescent="0.25">
      <c r="A58" s="51" t="s">
        <v>57</v>
      </c>
      <c r="B58" s="51" t="s">
        <v>58</v>
      </c>
      <c r="C58" s="52" t="s">
        <v>115</v>
      </c>
      <c r="D58" s="62">
        <v>6823</v>
      </c>
      <c r="E58" s="65"/>
    </row>
    <row r="59" spans="1:5" x14ac:dyDescent="0.25">
      <c r="A59" s="51" t="s">
        <v>57</v>
      </c>
      <c r="B59" s="51" t="s">
        <v>58</v>
      </c>
      <c r="C59" s="52" t="s">
        <v>116</v>
      </c>
      <c r="D59" s="62">
        <v>6216</v>
      </c>
      <c r="E59" s="65"/>
    </row>
    <row r="60" spans="1:5" x14ac:dyDescent="0.25">
      <c r="A60" s="51" t="s">
        <v>57</v>
      </c>
      <c r="B60" s="51" t="s">
        <v>58</v>
      </c>
      <c r="C60" s="52" t="s">
        <v>117</v>
      </c>
      <c r="D60" s="62">
        <v>6817</v>
      </c>
      <c r="E60" s="65"/>
    </row>
    <row r="61" spans="1:5" x14ac:dyDescent="0.25">
      <c r="A61" s="51" t="s">
        <v>57</v>
      </c>
      <c r="B61" s="51" t="s">
        <v>58</v>
      </c>
      <c r="C61" s="52" t="s">
        <v>118</v>
      </c>
      <c r="D61" s="62">
        <v>5743</v>
      </c>
      <c r="E61" s="65"/>
    </row>
    <row r="62" spans="1:5" x14ac:dyDescent="0.25">
      <c r="A62" s="51" t="s">
        <v>57</v>
      </c>
      <c r="B62" s="51" t="s">
        <v>58</v>
      </c>
      <c r="C62" s="52" t="s">
        <v>119</v>
      </c>
      <c r="D62" s="62">
        <v>5860</v>
      </c>
      <c r="E62" s="65"/>
    </row>
    <row r="63" spans="1:5" x14ac:dyDescent="0.25">
      <c r="A63" s="51" t="s">
        <v>57</v>
      </c>
      <c r="B63" s="51" t="s">
        <v>58</v>
      </c>
      <c r="C63" s="52" t="s">
        <v>120</v>
      </c>
      <c r="D63" s="62">
        <v>6103</v>
      </c>
      <c r="E63" s="65"/>
    </row>
    <row r="64" spans="1:5" x14ac:dyDescent="0.25">
      <c r="A64" s="51" t="s">
        <v>57</v>
      </c>
      <c r="B64" s="51" t="s">
        <v>58</v>
      </c>
      <c r="C64" s="52" t="s">
        <v>121</v>
      </c>
      <c r="D64" s="62">
        <v>6671</v>
      </c>
      <c r="E64" s="65"/>
    </row>
    <row r="65" spans="1:5" x14ac:dyDescent="0.25">
      <c r="A65" s="51" t="s">
        <v>57</v>
      </c>
      <c r="B65" s="51" t="s">
        <v>58</v>
      </c>
      <c r="C65" s="52" t="s">
        <v>122</v>
      </c>
      <c r="D65" s="62">
        <v>7970</v>
      </c>
      <c r="E65" s="65"/>
    </row>
    <row r="66" spans="1:5" x14ac:dyDescent="0.25">
      <c r="A66" s="51" t="s">
        <v>57</v>
      </c>
      <c r="B66" s="51" t="s">
        <v>58</v>
      </c>
      <c r="C66" s="52" t="s">
        <v>123</v>
      </c>
      <c r="D66" s="62">
        <v>7645</v>
      </c>
      <c r="E66" s="65"/>
    </row>
    <row r="67" spans="1:5" x14ac:dyDescent="0.25">
      <c r="A67" s="51" t="s">
        <v>57</v>
      </c>
      <c r="B67" s="51" t="s">
        <v>58</v>
      </c>
      <c r="C67" s="52" t="s">
        <v>124</v>
      </c>
      <c r="D67" s="62">
        <v>4464</v>
      </c>
      <c r="E67" s="65"/>
    </row>
    <row r="68" spans="1:5" x14ac:dyDescent="0.25">
      <c r="A68" s="51" t="s">
        <v>57</v>
      </c>
      <c r="B68" s="51" t="s">
        <v>58</v>
      </c>
      <c r="C68" s="52" t="s">
        <v>125</v>
      </c>
      <c r="D68" s="62">
        <v>4116</v>
      </c>
      <c r="E68" s="65"/>
    </row>
    <row r="69" spans="1:5" x14ac:dyDescent="0.25">
      <c r="A69" s="51" t="s">
        <v>57</v>
      </c>
      <c r="B69" s="51" t="s">
        <v>58</v>
      </c>
      <c r="C69" s="52" t="s">
        <v>126</v>
      </c>
      <c r="D69" s="62">
        <v>4755</v>
      </c>
      <c r="E69" s="65"/>
    </row>
    <row r="70" spans="1:5" x14ac:dyDescent="0.25">
      <c r="A70" s="51" t="s">
        <v>57</v>
      </c>
      <c r="B70" s="51" t="s">
        <v>58</v>
      </c>
      <c r="C70" s="52" t="s">
        <v>127</v>
      </c>
      <c r="D70" s="62">
        <v>3525</v>
      </c>
      <c r="E70" s="65"/>
    </row>
    <row r="71" spans="1:5" x14ac:dyDescent="0.25">
      <c r="A71" s="51" t="s">
        <v>57</v>
      </c>
      <c r="B71" s="51" t="s">
        <v>58</v>
      </c>
      <c r="C71" s="52" t="s">
        <v>128</v>
      </c>
      <c r="D71" s="62">
        <v>3249</v>
      </c>
      <c r="E71" s="65"/>
    </row>
    <row r="72" spans="1:5" x14ac:dyDescent="0.25">
      <c r="A72" s="51" t="s">
        <v>57</v>
      </c>
      <c r="B72" s="51" t="s">
        <v>58</v>
      </c>
      <c r="C72" s="52" t="s">
        <v>129</v>
      </c>
      <c r="D72" s="62">
        <v>5360</v>
      </c>
      <c r="E72" s="65"/>
    </row>
    <row r="73" spans="1:5" x14ac:dyDescent="0.25">
      <c r="A73" s="51" t="s">
        <v>57</v>
      </c>
      <c r="B73" s="51" t="s">
        <v>58</v>
      </c>
      <c r="C73" s="52" t="s">
        <v>130</v>
      </c>
      <c r="D73" s="62">
        <v>8575</v>
      </c>
      <c r="E73" s="65"/>
    </row>
    <row r="74" spans="1:5" x14ac:dyDescent="0.25">
      <c r="A74" s="51" t="s">
        <v>57</v>
      </c>
      <c r="B74" s="51" t="s">
        <v>58</v>
      </c>
      <c r="C74" s="52" t="s">
        <v>131</v>
      </c>
      <c r="D74" s="62">
        <v>6206</v>
      </c>
      <c r="E74" s="65"/>
    </row>
    <row r="75" spans="1:5" x14ac:dyDescent="0.25">
      <c r="A75" s="51" t="s">
        <v>57</v>
      </c>
      <c r="B75" s="51" t="s">
        <v>58</v>
      </c>
      <c r="C75" s="52" t="s">
        <v>132</v>
      </c>
      <c r="D75" s="62">
        <v>6028</v>
      </c>
      <c r="E75" s="65"/>
    </row>
    <row r="76" spans="1:5" x14ac:dyDescent="0.25">
      <c r="A76" s="51" t="s">
        <v>57</v>
      </c>
      <c r="B76" s="51" t="s">
        <v>58</v>
      </c>
      <c r="C76" s="52" t="s">
        <v>133</v>
      </c>
      <c r="D76" s="62">
        <v>4388</v>
      </c>
      <c r="E76" s="65"/>
    </row>
    <row r="77" spans="1:5" x14ac:dyDescent="0.25">
      <c r="A77" s="51" t="s">
        <v>57</v>
      </c>
      <c r="B77" s="51" t="s">
        <v>58</v>
      </c>
      <c r="C77" s="52" t="s">
        <v>134</v>
      </c>
      <c r="D77" s="62">
        <v>105</v>
      </c>
      <c r="E77" s="65"/>
    </row>
    <row r="78" spans="1:5" x14ac:dyDescent="0.25">
      <c r="A78" s="51" t="s">
        <v>57</v>
      </c>
      <c r="B78" s="51" t="s">
        <v>58</v>
      </c>
      <c r="C78" s="52" t="s">
        <v>135</v>
      </c>
      <c r="D78" s="62">
        <v>6278</v>
      </c>
      <c r="E78" s="65"/>
    </row>
    <row r="79" spans="1:5" x14ac:dyDescent="0.25">
      <c r="A79" s="51" t="s">
        <v>57</v>
      </c>
      <c r="B79" s="51" t="s">
        <v>58</v>
      </c>
      <c r="C79" s="52" t="s">
        <v>136</v>
      </c>
      <c r="D79" s="62">
        <v>5915</v>
      </c>
      <c r="E79" s="65"/>
    </row>
    <row r="80" spans="1:5" x14ac:dyDescent="0.25">
      <c r="A80" s="51" t="s">
        <v>57</v>
      </c>
      <c r="B80" s="51" t="s">
        <v>58</v>
      </c>
      <c r="C80" s="52" t="s">
        <v>137</v>
      </c>
      <c r="D80" s="62">
        <v>2284</v>
      </c>
      <c r="E80" s="65"/>
    </row>
    <row r="81" spans="1:5" x14ac:dyDescent="0.25">
      <c r="A81" s="51" t="s">
        <v>57</v>
      </c>
      <c r="B81" s="51" t="s">
        <v>58</v>
      </c>
      <c r="C81" s="52" t="s">
        <v>138</v>
      </c>
      <c r="D81" s="62">
        <v>5999</v>
      </c>
      <c r="E81" s="65"/>
    </row>
    <row r="82" spans="1:5" x14ac:dyDescent="0.25">
      <c r="A82" s="51" t="s">
        <v>57</v>
      </c>
      <c r="B82" s="51" t="s">
        <v>58</v>
      </c>
      <c r="C82" s="52" t="s">
        <v>139</v>
      </c>
      <c r="D82" s="62">
        <v>6170</v>
      </c>
      <c r="E82" s="65"/>
    </row>
    <row r="83" spans="1:5" x14ac:dyDescent="0.25">
      <c r="A83" s="51" t="s">
        <v>57</v>
      </c>
      <c r="B83" s="51" t="s">
        <v>58</v>
      </c>
      <c r="C83" s="52" t="s">
        <v>140</v>
      </c>
      <c r="D83" s="62">
        <v>5758</v>
      </c>
      <c r="E83" s="65"/>
    </row>
    <row r="84" spans="1:5" x14ac:dyDescent="0.25">
      <c r="A84" s="51" t="s">
        <v>57</v>
      </c>
      <c r="B84" s="51" t="s">
        <v>58</v>
      </c>
      <c r="C84" s="52" t="s">
        <v>141</v>
      </c>
      <c r="D84" s="62">
        <v>3718</v>
      </c>
      <c r="E84" s="65"/>
    </row>
    <row r="85" spans="1:5" x14ac:dyDescent="0.25">
      <c r="A85" s="51" t="s">
        <v>57</v>
      </c>
      <c r="B85" s="51" t="s">
        <v>58</v>
      </c>
      <c r="C85" s="52" t="s">
        <v>142</v>
      </c>
      <c r="D85" s="62">
        <v>5973</v>
      </c>
      <c r="E85" s="65"/>
    </row>
    <row r="86" spans="1:5" x14ac:dyDescent="0.25">
      <c r="A86" s="51" t="s">
        <v>57</v>
      </c>
      <c r="B86" s="51" t="s">
        <v>58</v>
      </c>
      <c r="C86" s="52" t="s">
        <v>143</v>
      </c>
      <c r="D86" s="62">
        <v>3567</v>
      </c>
      <c r="E86" s="65"/>
    </row>
    <row r="87" spans="1:5" x14ac:dyDescent="0.25">
      <c r="A87" s="51" t="s">
        <v>57</v>
      </c>
      <c r="B87" s="51" t="s">
        <v>58</v>
      </c>
      <c r="C87" s="52" t="s">
        <v>144</v>
      </c>
      <c r="D87" s="62">
        <v>6720</v>
      </c>
      <c r="E87" s="65"/>
    </row>
    <row r="88" spans="1:5" x14ac:dyDescent="0.25">
      <c r="A88" s="51" t="s">
        <v>57</v>
      </c>
      <c r="B88" s="51" t="s">
        <v>58</v>
      </c>
      <c r="C88" s="52" t="s">
        <v>145</v>
      </c>
      <c r="D88" s="62">
        <v>6990</v>
      </c>
      <c r="E88" s="65"/>
    </row>
    <row r="89" spans="1:5" x14ac:dyDescent="0.25">
      <c r="A89" s="51" t="s">
        <v>57</v>
      </c>
      <c r="B89" s="51" t="s">
        <v>58</v>
      </c>
      <c r="C89" s="52" t="s">
        <v>146</v>
      </c>
      <c r="D89" s="56">
        <v>5520</v>
      </c>
      <c r="E89" s="65"/>
    </row>
    <row r="90" spans="1:5" x14ac:dyDescent="0.25">
      <c r="A90" s="51" t="s">
        <v>57</v>
      </c>
      <c r="B90" s="51" t="s">
        <v>58</v>
      </c>
      <c r="C90" s="52" t="s">
        <v>147</v>
      </c>
      <c r="D90" s="62">
        <v>5874</v>
      </c>
      <c r="E90" s="65"/>
    </row>
    <row r="91" spans="1:5" x14ac:dyDescent="0.25">
      <c r="A91" s="51" t="s">
        <v>57</v>
      </c>
      <c r="B91" s="51" t="s">
        <v>58</v>
      </c>
      <c r="C91" s="52" t="s">
        <v>148</v>
      </c>
      <c r="D91" s="62">
        <v>7427</v>
      </c>
      <c r="E91" s="65"/>
    </row>
    <row r="92" spans="1:5" x14ac:dyDescent="0.25">
      <c r="A92" s="51" t="s">
        <v>57</v>
      </c>
      <c r="B92" s="51" t="s">
        <v>58</v>
      </c>
      <c r="C92" s="52" t="s">
        <v>149</v>
      </c>
      <c r="D92" s="62">
        <v>609</v>
      </c>
      <c r="E92" s="65"/>
    </row>
    <row r="93" spans="1:5" x14ac:dyDescent="0.25">
      <c r="A93" s="51" t="s">
        <v>57</v>
      </c>
      <c r="B93" s="51" t="s">
        <v>58</v>
      </c>
      <c r="C93" s="52" t="s">
        <v>150</v>
      </c>
      <c r="D93" s="62">
        <v>1804</v>
      </c>
      <c r="E93" s="65"/>
    </row>
    <row r="94" spans="1:5" x14ac:dyDescent="0.25">
      <c r="A94" s="51" t="s">
        <v>57</v>
      </c>
      <c r="B94" s="51" t="s">
        <v>58</v>
      </c>
      <c r="C94" s="52" t="s">
        <v>151</v>
      </c>
      <c r="D94" s="62">
        <v>176</v>
      </c>
      <c r="E94" s="65"/>
    </row>
    <row r="95" spans="1:5" x14ac:dyDescent="0.25">
      <c r="A95" s="51" t="s">
        <v>57</v>
      </c>
      <c r="B95" s="51" t="s">
        <v>58</v>
      </c>
      <c r="C95" s="52" t="s">
        <v>152</v>
      </c>
      <c r="D95" s="62">
        <v>236</v>
      </c>
      <c r="E95" s="65"/>
    </row>
    <row r="96" spans="1:5" x14ac:dyDescent="0.25">
      <c r="A96" s="51" t="s">
        <v>57</v>
      </c>
      <c r="B96" s="51" t="s">
        <v>58</v>
      </c>
      <c r="C96" s="52" t="s">
        <v>153</v>
      </c>
      <c r="D96" s="62">
        <v>245</v>
      </c>
      <c r="E96" s="65"/>
    </row>
    <row r="97" spans="1:5" x14ac:dyDescent="0.25">
      <c r="A97" s="51" t="s">
        <v>57</v>
      </c>
      <c r="B97" s="51" t="s">
        <v>58</v>
      </c>
      <c r="C97" s="52" t="s">
        <v>154</v>
      </c>
      <c r="D97" s="62">
        <v>1246</v>
      </c>
      <c r="E97" s="65"/>
    </row>
    <row r="98" spans="1:5" x14ac:dyDescent="0.25">
      <c r="A98" s="51" t="s">
        <v>57</v>
      </c>
      <c r="B98" s="51" t="s">
        <v>58</v>
      </c>
      <c r="C98" s="54" t="s">
        <v>155</v>
      </c>
      <c r="D98" s="56">
        <v>1628.43</v>
      </c>
      <c r="E98" s="65"/>
    </row>
    <row r="99" spans="1:5" x14ac:dyDescent="0.25">
      <c r="A99" s="51" t="s">
        <v>57</v>
      </c>
      <c r="B99" s="51" t="s">
        <v>58</v>
      </c>
      <c r="C99" s="54" t="s">
        <v>156</v>
      </c>
      <c r="D99" s="56">
        <v>1128</v>
      </c>
      <c r="E99" s="65"/>
    </row>
    <row r="100" spans="1:5" x14ac:dyDescent="0.25">
      <c r="A100" s="51" t="s">
        <v>57</v>
      </c>
      <c r="B100" s="51" t="s">
        <v>58</v>
      </c>
      <c r="C100" s="54" t="s">
        <v>157</v>
      </c>
      <c r="D100" s="56">
        <v>83534</v>
      </c>
      <c r="E100" s="65"/>
    </row>
    <row r="101" spans="1:5" x14ac:dyDescent="0.25">
      <c r="A101" s="51" t="s">
        <v>57</v>
      </c>
      <c r="B101" s="51" t="s">
        <v>58</v>
      </c>
      <c r="C101" s="54" t="s">
        <v>158</v>
      </c>
      <c r="D101" s="56">
        <v>2512</v>
      </c>
      <c r="E101" s="65"/>
    </row>
    <row r="102" spans="1:5" x14ac:dyDescent="0.25">
      <c r="A102" s="51" t="s">
        <v>57</v>
      </c>
      <c r="B102" s="51" t="s">
        <v>58</v>
      </c>
      <c r="C102" s="55" t="s">
        <v>159</v>
      </c>
      <c r="D102" s="56">
        <v>242</v>
      </c>
      <c r="E102" s="65"/>
    </row>
    <row r="103" spans="1:5" x14ac:dyDescent="0.25">
      <c r="A103" s="51" t="s">
        <v>57</v>
      </c>
      <c r="B103" s="51" t="s">
        <v>58</v>
      </c>
      <c r="C103" s="55" t="s">
        <v>160</v>
      </c>
      <c r="D103" s="56">
        <v>376</v>
      </c>
      <c r="E103" s="65"/>
    </row>
    <row r="104" spans="1:5" x14ac:dyDescent="0.25">
      <c r="A104" s="108" t="s">
        <v>202</v>
      </c>
      <c r="B104" s="108" t="s">
        <v>203</v>
      </c>
      <c r="C104" s="55" t="s">
        <v>205</v>
      </c>
      <c r="D104" s="56">
        <v>24</v>
      </c>
      <c r="E104" s="65"/>
    </row>
    <row r="105" spans="1:5" x14ac:dyDescent="0.25">
      <c r="A105" s="108" t="s">
        <v>202</v>
      </c>
      <c r="B105" s="108" t="s">
        <v>203</v>
      </c>
      <c r="C105" s="55" t="s">
        <v>204</v>
      </c>
      <c r="D105" s="56">
        <v>53</v>
      </c>
      <c r="E105" s="65"/>
    </row>
    <row r="106" spans="1:5" x14ac:dyDescent="0.25">
      <c r="A106" s="48" t="s">
        <v>172</v>
      </c>
      <c r="B106" s="58" t="s">
        <v>11</v>
      </c>
      <c r="C106" s="57" t="s">
        <v>11</v>
      </c>
      <c r="D106" s="63">
        <v>543965</v>
      </c>
      <c r="E106" s="65"/>
    </row>
    <row r="107" spans="1:5" x14ac:dyDescent="0.25">
      <c r="A107" s="51" t="s">
        <v>161</v>
      </c>
      <c r="B107" s="51" t="s">
        <v>162</v>
      </c>
      <c r="C107" s="109" t="s">
        <v>206</v>
      </c>
      <c r="D107" s="51">
        <v>69711</v>
      </c>
      <c r="E107" s="65"/>
    </row>
    <row r="108" spans="1:5" x14ac:dyDescent="0.25">
      <c r="A108" s="51" t="s">
        <v>161</v>
      </c>
      <c r="B108" s="51" t="s">
        <v>162</v>
      </c>
      <c r="C108" s="109" t="s">
        <v>207</v>
      </c>
      <c r="D108" s="51">
        <v>47784</v>
      </c>
      <c r="E108" s="65"/>
    </row>
    <row r="109" spans="1:5" x14ac:dyDescent="0.25">
      <c r="A109" s="51" t="s">
        <v>161</v>
      </c>
      <c r="B109" s="51" t="s">
        <v>162</v>
      </c>
      <c r="C109" s="109" t="s">
        <v>163</v>
      </c>
      <c r="D109" s="51">
        <v>27208</v>
      </c>
      <c r="E109" s="65"/>
    </row>
    <row r="110" spans="1:5" x14ac:dyDescent="0.25">
      <c r="A110" s="51" t="s">
        <v>161</v>
      </c>
      <c r="B110" s="51" t="s">
        <v>162</v>
      </c>
      <c r="C110" s="109" t="s">
        <v>208</v>
      </c>
      <c r="D110" s="51">
        <v>39151</v>
      </c>
      <c r="E110" s="65"/>
    </row>
    <row r="111" spans="1:5" x14ac:dyDescent="0.25">
      <c r="A111" s="51" t="s">
        <v>161</v>
      </c>
      <c r="B111" s="51" t="s">
        <v>162</v>
      </c>
      <c r="C111" s="109" t="s">
        <v>164</v>
      </c>
      <c r="D111" s="51">
        <v>8680</v>
      </c>
      <c r="E111" s="65"/>
    </row>
    <row r="112" spans="1:5" x14ac:dyDescent="0.25">
      <c r="A112" s="51" t="s">
        <v>161</v>
      </c>
      <c r="B112" s="51" t="s">
        <v>162</v>
      </c>
      <c r="C112" s="59" t="s">
        <v>165</v>
      </c>
      <c r="D112" s="64">
        <v>88868</v>
      </c>
      <c r="E112" s="65"/>
    </row>
    <row r="113" spans="1:5" x14ac:dyDescent="0.25">
      <c r="A113" s="51" t="s">
        <v>161</v>
      </c>
      <c r="B113" s="51" t="s">
        <v>162</v>
      </c>
      <c r="C113" s="109" t="s">
        <v>209</v>
      </c>
      <c r="D113" s="51">
        <v>57433</v>
      </c>
      <c r="E113" s="65"/>
    </row>
    <row r="114" spans="1:5" x14ac:dyDescent="0.25">
      <c r="A114" s="51" t="s">
        <v>161</v>
      </c>
      <c r="B114" s="51" t="s">
        <v>162</v>
      </c>
      <c r="C114" s="59" t="s">
        <v>166</v>
      </c>
      <c r="D114" s="64">
        <v>1702</v>
      </c>
      <c r="E114" s="65"/>
    </row>
    <row r="115" spans="1:5" x14ac:dyDescent="0.25">
      <c r="A115" s="51" t="s">
        <v>161</v>
      </c>
      <c r="B115" s="51" t="s">
        <v>162</v>
      </c>
      <c r="C115" s="59" t="s">
        <v>167</v>
      </c>
      <c r="D115" s="64">
        <v>83534</v>
      </c>
      <c r="E115" s="65"/>
    </row>
    <row r="116" spans="1:5" x14ac:dyDescent="0.25">
      <c r="A116" s="51" t="s">
        <v>161</v>
      </c>
      <c r="B116" s="51" t="s">
        <v>162</v>
      </c>
      <c r="C116" s="109" t="s">
        <v>214</v>
      </c>
      <c r="D116" s="51">
        <v>31813</v>
      </c>
      <c r="E116" s="65"/>
    </row>
    <row r="117" spans="1:5" x14ac:dyDescent="0.25">
      <c r="A117" s="51" t="s">
        <v>161</v>
      </c>
      <c r="B117" s="51" t="s">
        <v>162</v>
      </c>
      <c r="C117" s="109" t="s">
        <v>210</v>
      </c>
      <c r="D117" s="51">
        <v>12012</v>
      </c>
      <c r="E117" s="65"/>
    </row>
    <row r="118" spans="1:5" x14ac:dyDescent="0.25">
      <c r="A118" s="51" t="s">
        <v>161</v>
      </c>
      <c r="B118" s="51" t="s">
        <v>162</v>
      </c>
      <c r="C118" s="59" t="s">
        <v>168</v>
      </c>
      <c r="D118" s="64">
        <v>1128</v>
      </c>
      <c r="E118" s="65"/>
    </row>
    <row r="119" spans="1:5" x14ac:dyDescent="0.25">
      <c r="A119" s="51" t="s">
        <v>161</v>
      </c>
      <c r="B119" s="51" t="s">
        <v>162</v>
      </c>
      <c r="C119" s="109" t="s">
        <v>215</v>
      </c>
      <c r="D119" s="64">
        <v>376</v>
      </c>
      <c r="E119" s="65"/>
    </row>
    <row r="120" spans="1:5" x14ac:dyDescent="0.25">
      <c r="A120" s="51" t="s">
        <v>161</v>
      </c>
      <c r="B120" s="51" t="s">
        <v>162</v>
      </c>
      <c r="C120" s="109" t="s">
        <v>211</v>
      </c>
      <c r="D120" s="51">
        <v>30100</v>
      </c>
    </row>
    <row r="121" spans="1:5" x14ac:dyDescent="0.25">
      <c r="A121" s="51" t="s">
        <v>161</v>
      </c>
      <c r="B121" s="51" t="s">
        <v>162</v>
      </c>
      <c r="C121" s="109" t="s">
        <v>212</v>
      </c>
      <c r="D121" s="51">
        <v>84061</v>
      </c>
    </row>
    <row r="122" spans="1:5" x14ac:dyDescent="0.25">
      <c r="A122" s="51" t="s">
        <v>161</v>
      </c>
      <c r="B122" s="51" t="s">
        <v>162</v>
      </c>
      <c r="C122" s="109" t="s">
        <v>213</v>
      </c>
      <c r="D122" s="51">
        <v>72724</v>
      </c>
    </row>
    <row r="123" spans="1:5" x14ac:dyDescent="0.25">
      <c r="A123" s="51" t="s">
        <v>161</v>
      </c>
      <c r="B123" s="51" t="s">
        <v>162</v>
      </c>
      <c r="C123" s="109" t="s">
        <v>169</v>
      </c>
      <c r="D123" s="51">
        <v>31082</v>
      </c>
    </row>
    <row r="124" spans="1:5" x14ac:dyDescent="0.25">
      <c r="A124" s="51" t="s">
        <v>161</v>
      </c>
      <c r="B124" s="51" t="s">
        <v>162</v>
      </c>
      <c r="C124" s="109" t="s">
        <v>170</v>
      </c>
      <c r="D124" s="51">
        <v>31400</v>
      </c>
    </row>
    <row r="125" spans="1:5" x14ac:dyDescent="0.25">
      <c r="A125" s="51" t="s">
        <v>161</v>
      </c>
      <c r="B125" s="51" t="s">
        <v>162</v>
      </c>
      <c r="C125" s="59" t="s">
        <v>171</v>
      </c>
      <c r="D125" s="64">
        <v>2512</v>
      </c>
    </row>
  </sheetData>
  <sheetProtection password="ECF7" sheet="1" objects="1" scenarios="1"/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4:W41"/>
  <sheetViews>
    <sheetView tabSelected="1" topLeftCell="A10" zoomScale="85" zoomScaleNormal="85" workbookViewId="0">
      <selection activeCell="I10" sqref="I10"/>
    </sheetView>
  </sheetViews>
  <sheetFormatPr baseColWidth="10" defaultColWidth="11.44140625" defaultRowHeight="13.2" x14ac:dyDescent="0.25"/>
  <cols>
    <col min="1" max="1" width="11.6640625" style="1" customWidth="1"/>
    <col min="2" max="2" width="11.44140625" style="11"/>
    <col min="3" max="3" width="13.109375" style="11" bestFit="1" customWidth="1"/>
    <col min="4" max="4" width="11.33203125" style="11" bestFit="1" customWidth="1"/>
    <col min="5" max="5" width="14.88671875" style="11" bestFit="1" customWidth="1"/>
    <col min="6" max="6" width="6.5546875" style="11" bestFit="1" customWidth="1"/>
    <col min="7" max="7" width="13.5546875" style="11" bestFit="1" customWidth="1"/>
    <col min="8" max="8" width="11" style="11" bestFit="1" customWidth="1"/>
    <col min="9" max="9" width="8.5546875" style="11" bestFit="1" customWidth="1"/>
    <col min="10" max="10" width="12.44140625" style="11" bestFit="1" customWidth="1"/>
    <col min="11" max="11" width="15.33203125" style="11" bestFit="1" customWidth="1"/>
    <col min="12" max="12" width="13.5546875" style="11" bestFit="1" customWidth="1"/>
    <col min="13" max="13" width="15.6640625" style="11" bestFit="1" customWidth="1"/>
    <col min="14" max="14" width="13.5546875" style="11" bestFit="1" customWidth="1"/>
    <col min="15" max="17" width="7.88671875" style="11" customWidth="1"/>
    <col min="18" max="18" width="16" style="11" customWidth="1"/>
    <col min="19" max="19" width="9.6640625" style="11" customWidth="1"/>
    <col min="20" max="20" width="13.33203125" style="11" bestFit="1" customWidth="1"/>
    <col min="21" max="21" width="16.6640625" style="1" customWidth="1"/>
    <col min="22" max="22" width="11.44140625" style="1"/>
    <col min="23" max="23" width="0" style="1" hidden="1" customWidth="1"/>
    <col min="24" max="16384" width="11.44140625" style="1"/>
  </cols>
  <sheetData>
    <row r="4" spans="1:23" s="2" customFormat="1" ht="26.4" x14ac:dyDescent="0.25">
      <c r="A4" s="45" t="s">
        <v>52</v>
      </c>
      <c r="B4" s="5" t="s">
        <v>188</v>
      </c>
      <c r="C4" s="26" t="s">
        <v>32</v>
      </c>
      <c r="D4" s="26" t="s">
        <v>37</v>
      </c>
      <c r="E4" s="26" t="s">
        <v>39</v>
      </c>
      <c r="F4" s="5" t="s">
        <v>19</v>
      </c>
      <c r="G4" s="26" t="s">
        <v>21</v>
      </c>
      <c r="H4" s="26" t="s">
        <v>22</v>
      </c>
      <c r="I4" s="26" t="s">
        <v>36</v>
      </c>
      <c r="J4" s="26" t="s">
        <v>20</v>
      </c>
      <c r="K4" s="26" t="s">
        <v>34</v>
      </c>
      <c r="L4" s="26" t="s">
        <v>23</v>
      </c>
      <c r="M4" s="26" t="s">
        <v>28</v>
      </c>
      <c r="N4" s="26" t="s">
        <v>29</v>
      </c>
      <c r="O4" s="26" t="s">
        <v>30</v>
      </c>
      <c r="P4" s="26" t="s">
        <v>195</v>
      </c>
      <c r="Q4" s="26" t="s">
        <v>195</v>
      </c>
      <c r="R4" s="26" t="s">
        <v>35</v>
      </c>
      <c r="S4" s="26" t="s">
        <v>31</v>
      </c>
      <c r="T4" s="26" t="s">
        <v>45</v>
      </c>
      <c r="U4" s="26" t="s">
        <v>44</v>
      </c>
    </row>
    <row r="5" spans="1:23" x14ac:dyDescent="0.25">
      <c r="A5" s="27"/>
      <c r="B5" s="27"/>
      <c r="C5" s="27"/>
      <c r="D5" s="27"/>
      <c r="E5" s="27"/>
      <c r="F5" s="27"/>
      <c r="G5" s="27"/>
      <c r="H5" s="28"/>
      <c r="I5" s="27"/>
      <c r="J5" s="28"/>
      <c r="K5" s="29" t="str">
        <f>IF(C5="","Manque Type FH",IF(C5="Unidirectionnel",1,2))</f>
        <v>Manque Type FH</v>
      </c>
      <c r="L5" s="30" t="str">
        <f t="shared" ref="L5:L30" si="0">IF(G5="","Manque Bande",INDEX(Liste_Coeff_bf,MATCH(G5,Liste_Bandes,0),1))</f>
        <v>Manque Bande</v>
      </c>
      <c r="M5" s="30" t="str">
        <f t="shared" ref="M5:M30" si="1">IF(G5="","Manque Bande",IF(W5=0,1,IF(W5="Impossible","Calcul Impossible",IF(H5&gt;=W5,1,ROUND(SQRT(W5/H5),2)))))</f>
        <v>Manque Bande</v>
      </c>
      <c r="N5" s="30" t="str">
        <f t="shared" ref="N5:N30" si="2">IF(G5="","Manque Bande",INDEX(Liste_Coeff_es,MATCH(G5,Liste_Bandes,0),MATCH(E5,Liste_Modulations,0)))</f>
        <v>Manque Bande</v>
      </c>
      <c r="O5" s="31">
        <v>15.5</v>
      </c>
      <c r="P5" s="96" t="str">
        <f>IF(A5="","",INDEX(Liste_Var_IPC,MATCH(A5,Liste_Annee,0)))</f>
        <v/>
      </c>
      <c r="Q5" s="95" t="str">
        <f>IF(A5="","",INDEX(Liste_Var_IPC_pourcent,MATCH(A5,Liste_Annee,0)))</f>
        <v/>
      </c>
      <c r="R5" s="83">
        <f>IF(ISNUMBER(IF(I5&lt;1,F5*J5*K5*L5*M5*N5*O5*(1/365)*P5,F5*J5*K5*L5*M5*N5*O5*(I5/365)*P5)),IF(I5&lt;1,F5*J5*K5*L5*M5*N5*O5*(1/365)*P5,F5*J5*K5*L5*M5*N5*O5*(I5/365)*P5),0)</f>
        <v>0</v>
      </c>
      <c r="S5" s="31">
        <v>50</v>
      </c>
      <c r="T5" s="83">
        <f>IF(ISNUMBER(IF(I5&lt;1,(1/365)*F5*K5*S5,(I5/365)*F5*K5*S5)),IF(I5&lt;1,(1/365)*F5*K5*S5,(I5/365)*F5*K5*S5),0)</f>
        <v>0</v>
      </c>
      <c r="U5" s="32">
        <f>R5+T5</f>
        <v>0</v>
      </c>
      <c r="W5" s="13" t="str">
        <f t="shared" ref="W5:W21" si="3">IF(G5="","",INDEX(IF(B5="Métropole",Constante_lb_Métropole,Constante_lb_Outremer),MATCH(G5,Liste_Bandes,0),IF(D5="&gt; 51 Mbits/s",2,1)))</f>
        <v/>
      </c>
    </row>
    <row r="6" spans="1:23" x14ac:dyDescent="0.25">
      <c r="A6" s="27"/>
      <c r="B6" s="27"/>
      <c r="C6" s="27"/>
      <c r="D6" s="103"/>
      <c r="E6" s="27"/>
      <c r="F6" s="27"/>
      <c r="G6" s="27"/>
      <c r="H6" s="28"/>
      <c r="I6" s="27"/>
      <c r="J6" s="28"/>
      <c r="K6" s="29" t="str">
        <f t="shared" ref="K6:K30" si="4">IF(C6="","Manque Type FH",IF(C6="Unidirectionnel",1,2))</f>
        <v>Manque Type FH</v>
      </c>
      <c r="L6" s="30" t="str">
        <f t="shared" si="0"/>
        <v>Manque Bande</v>
      </c>
      <c r="M6" s="30" t="str">
        <f t="shared" si="1"/>
        <v>Manque Bande</v>
      </c>
      <c r="N6" s="30" t="str">
        <f t="shared" si="2"/>
        <v>Manque Bande</v>
      </c>
      <c r="O6" s="31">
        <v>15.5</v>
      </c>
      <c r="P6" s="96" t="str">
        <f t="shared" ref="P6:P30" si="5">IF(A6="","",INDEX(Liste_Var_IPC,MATCH(A6,Liste_Annee,0)))</f>
        <v/>
      </c>
      <c r="Q6" s="95" t="str">
        <f t="shared" ref="Q6:Q30" si="6">IF(A6="","",INDEX(Liste_Var_IPC_pourcent,MATCH(A6,Liste_Annee,0)))</f>
        <v/>
      </c>
      <c r="R6" s="83">
        <f t="shared" ref="R6:R30" si="7">IF(ISNUMBER(IF(I6&lt;1,F6*J6*K6*L6*M6*N6*O6*(1/365)*P6,F6*J6*K6*L6*M6*N6*O6*(I6/365)*P6)),IF(I6&lt;1,F6*J6*K6*L6*M6*N6*O6*(1/365)*P6,F6*J6*K6*L6*M6*N6*O6*(I6/365)*P6),0)</f>
        <v>0</v>
      </c>
      <c r="S6" s="31">
        <v>50</v>
      </c>
      <c r="T6" s="83">
        <f t="shared" ref="T6:T30" si="8">IF(ISNUMBER(IF(I6&lt;1,(1/365)*F6*K6*S6,(I6/365)*F6*K6*S6)),IF(I6&lt;1,(1/365)*F6*K6*S6,(I6/365)*F6*K6*S6),0)</f>
        <v>0</v>
      </c>
      <c r="U6" s="32">
        <f t="shared" ref="U6:U30" si="9">R6+T6</f>
        <v>0</v>
      </c>
      <c r="W6" s="13" t="str">
        <f t="shared" si="3"/>
        <v/>
      </c>
    </row>
    <row r="7" spans="1:23" x14ac:dyDescent="0.25">
      <c r="A7" s="27"/>
      <c r="B7" s="27"/>
      <c r="C7" s="27"/>
      <c r="D7" s="103"/>
      <c r="E7" s="27"/>
      <c r="F7" s="27"/>
      <c r="G7" s="27"/>
      <c r="H7" s="28"/>
      <c r="I7" s="27"/>
      <c r="J7" s="28"/>
      <c r="K7" s="29" t="str">
        <f t="shared" si="4"/>
        <v>Manque Type FH</v>
      </c>
      <c r="L7" s="30" t="str">
        <f t="shared" si="0"/>
        <v>Manque Bande</v>
      </c>
      <c r="M7" s="30" t="str">
        <f t="shared" si="1"/>
        <v>Manque Bande</v>
      </c>
      <c r="N7" s="30" t="str">
        <f t="shared" si="2"/>
        <v>Manque Bande</v>
      </c>
      <c r="O7" s="31">
        <v>15.5</v>
      </c>
      <c r="P7" s="96" t="str">
        <f t="shared" si="5"/>
        <v/>
      </c>
      <c r="Q7" s="95" t="str">
        <f t="shared" si="6"/>
        <v/>
      </c>
      <c r="R7" s="83">
        <f t="shared" si="7"/>
        <v>0</v>
      </c>
      <c r="S7" s="31">
        <v>50</v>
      </c>
      <c r="T7" s="83">
        <f t="shared" si="8"/>
        <v>0</v>
      </c>
      <c r="U7" s="32">
        <f t="shared" si="9"/>
        <v>0</v>
      </c>
      <c r="W7" s="13" t="str">
        <f t="shared" si="3"/>
        <v/>
      </c>
    </row>
    <row r="8" spans="1:23" x14ac:dyDescent="0.25">
      <c r="A8" s="27"/>
      <c r="B8" s="27"/>
      <c r="C8" s="27"/>
      <c r="D8" s="103"/>
      <c r="E8" s="27"/>
      <c r="F8" s="27"/>
      <c r="G8" s="27"/>
      <c r="H8" s="28"/>
      <c r="I8" s="27"/>
      <c r="J8" s="28"/>
      <c r="K8" s="29" t="str">
        <f t="shared" si="4"/>
        <v>Manque Type FH</v>
      </c>
      <c r="L8" s="30" t="str">
        <f t="shared" si="0"/>
        <v>Manque Bande</v>
      </c>
      <c r="M8" s="30" t="str">
        <f t="shared" si="1"/>
        <v>Manque Bande</v>
      </c>
      <c r="N8" s="30" t="str">
        <f t="shared" si="2"/>
        <v>Manque Bande</v>
      </c>
      <c r="O8" s="31" t="str">
        <f>IF(H8=""," ",'Données générales'!$B$8)</f>
        <v xml:space="preserve"> </v>
      </c>
      <c r="P8" s="96" t="str">
        <f t="shared" si="5"/>
        <v/>
      </c>
      <c r="Q8" s="95" t="str">
        <f t="shared" si="6"/>
        <v/>
      </c>
      <c r="R8" s="83">
        <f t="shared" si="7"/>
        <v>0</v>
      </c>
      <c r="S8" s="31" t="str">
        <f>IF(H8=""," ",'Données générales'!$B$9)</f>
        <v xml:space="preserve"> </v>
      </c>
      <c r="T8" s="83">
        <f t="shared" si="8"/>
        <v>0</v>
      </c>
      <c r="U8" s="32">
        <f t="shared" si="9"/>
        <v>0</v>
      </c>
      <c r="W8" s="13" t="str">
        <f t="shared" si="3"/>
        <v/>
      </c>
    </row>
    <row r="9" spans="1:23" x14ac:dyDescent="0.25">
      <c r="A9" s="27"/>
      <c r="B9" s="27"/>
      <c r="C9" s="27"/>
      <c r="D9" s="103"/>
      <c r="E9" s="27"/>
      <c r="F9" s="27"/>
      <c r="G9" s="27"/>
      <c r="H9" s="28"/>
      <c r="I9" s="27"/>
      <c r="J9" s="28"/>
      <c r="K9" s="29" t="str">
        <f t="shared" si="4"/>
        <v>Manque Type FH</v>
      </c>
      <c r="L9" s="30" t="str">
        <f t="shared" si="0"/>
        <v>Manque Bande</v>
      </c>
      <c r="M9" s="30" t="str">
        <f t="shared" si="1"/>
        <v>Manque Bande</v>
      </c>
      <c r="N9" s="30" t="str">
        <f t="shared" si="2"/>
        <v>Manque Bande</v>
      </c>
      <c r="O9" s="31" t="str">
        <f>IF(H9=""," ",'Données générales'!$B$8)</f>
        <v xml:space="preserve"> </v>
      </c>
      <c r="P9" s="96" t="str">
        <f t="shared" si="5"/>
        <v/>
      </c>
      <c r="Q9" s="95" t="str">
        <f t="shared" si="6"/>
        <v/>
      </c>
      <c r="R9" s="83">
        <f t="shared" si="7"/>
        <v>0</v>
      </c>
      <c r="S9" s="31" t="str">
        <f>IF(H9=""," ",'Données générales'!$B$9)</f>
        <v xml:space="preserve"> </v>
      </c>
      <c r="T9" s="83">
        <f t="shared" si="8"/>
        <v>0</v>
      </c>
      <c r="U9" s="32">
        <f t="shared" si="9"/>
        <v>0</v>
      </c>
      <c r="W9" s="13" t="str">
        <f t="shared" si="3"/>
        <v/>
      </c>
    </row>
    <row r="10" spans="1:23" x14ac:dyDescent="0.25">
      <c r="A10" s="27"/>
      <c r="B10" s="27"/>
      <c r="C10" s="27"/>
      <c r="D10" s="103"/>
      <c r="E10" s="27"/>
      <c r="F10" s="27"/>
      <c r="G10" s="27"/>
      <c r="H10" s="28"/>
      <c r="I10" s="27"/>
      <c r="J10" s="28"/>
      <c r="K10" s="29" t="str">
        <f t="shared" si="4"/>
        <v>Manque Type FH</v>
      </c>
      <c r="L10" s="30" t="str">
        <f t="shared" si="0"/>
        <v>Manque Bande</v>
      </c>
      <c r="M10" s="30" t="str">
        <f t="shared" si="1"/>
        <v>Manque Bande</v>
      </c>
      <c r="N10" s="30" t="str">
        <f t="shared" si="2"/>
        <v>Manque Bande</v>
      </c>
      <c r="O10" s="31" t="str">
        <f>IF(H10=""," ",'Données générales'!$B$8)</f>
        <v xml:space="preserve"> </v>
      </c>
      <c r="P10" s="96" t="str">
        <f t="shared" si="5"/>
        <v/>
      </c>
      <c r="Q10" s="95" t="str">
        <f t="shared" si="6"/>
        <v/>
      </c>
      <c r="R10" s="83">
        <f t="shared" si="7"/>
        <v>0</v>
      </c>
      <c r="S10" s="31" t="str">
        <f>IF(H10=""," ",'Données générales'!$B$9)</f>
        <v xml:space="preserve"> </v>
      </c>
      <c r="T10" s="83">
        <f t="shared" si="8"/>
        <v>0</v>
      </c>
      <c r="U10" s="32">
        <f t="shared" si="9"/>
        <v>0</v>
      </c>
      <c r="W10" s="13" t="str">
        <f t="shared" si="3"/>
        <v/>
      </c>
    </row>
    <row r="11" spans="1:23" x14ac:dyDescent="0.25">
      <c r="A11" s="27"/>
      <c r="B11" s="27"/>
      <c r="C11" s="27"/>
      <c r="D11" s="103"/>
      <c r="E11" s="27"/>
      <c r="F11" s="27"/>
      <c r="G11" s="27"/>
      <c r="H11" s="28"/>
      <c r="I11" s="27"/>
      <c r="J11" s="28"/>
      <c r="K11" s="29" t="str">
        <f t="shared" si="4"/>
        <v>Manque Type FH</v>
      </c>
      <c r="L11" s="30" t="str">
        <f t="shared" si="0"/>
        <v>Manque Bande</v>
      </c>
      <c r="M11" s="30" t="str">
        <f t="shared" si="1"/>
        <v>Manque Bande</v>
      </c>
      <c r="N11" s="30" t="str">
        <f t="shared" si="2"/>
        <v>Manque Bande</v>
      </c>
      <c r="O11" s="31" t="str">
        <f>IF(H11=""," ",'Données générales'!$B$8)</f>
        <v xml:space="preserve"> </v>
      </c>
      <c r="P11" s="96" t="str">
        <f t="shared" si="5"/>
        <v/>
      </c>
      <c r="Q11" s="95" t="str">
        <f t="shared" si="6"/>
        <v/>
      </c>
      <c r="R11" s="83">
        <f t="shared" si="7"/>
        <v>0</v>
      </c>
      <c r="S11" s="31" t="str">
        <f>IF(H11=""," ",'Données générales'!$B$9)</f>
        <v xml:space="preserve"> </v>
      </c>
      <c r="T11" s="83">
        <f t="shared" si="8"/>
        <v>0</v>
      </c>
      <c r="U11" s="32">
        <f t="shared" si="9"/>
        <v>0</v>
      </c>
      <c r="W11" s="13" t="str">
        <f t="shared" si="3"/>
        <v/>
      </c>
    </row>
    <row r="12" spans="1:23" x14ac:dyDescent="0.25">
      <c r="A12" s="27"/>
      <c r="B12" s="27"/>
      <c r="C12" s="27"/>
      <c r="D12" s="103"/>
      <c r="E12" s="27"/>
      <c r="F12" s="27"/>
      <c r="G12" s="27"/>
      <c r="H12" s="28"/>
      <c r="I12" s="27"/>
      <c r="J12" s="28"/>
      <c r="K12" s="29" t="str">
        <f t="shared" si="4"/>
        <v>Manque Type FH</v>
      </c>
      <c r="L12" s="30" t="str">
        <f t="shared" si="0"/>
        <v>Manque Bande</v>
      </c>
      <c r="M12" s="30" t="str">
        <f t="shared" si="1"/>
        <v>Manque Bande</v>
      </c>
      <c r="N12" s="30" t="str">
        <f t="shared" si="2"/>
        <v>Manque Bande</v>
      </c>
      <c r="O12" s="31" t="str">
        <f>IF(H12=""," ",'Données générales'!$B$8)</f>
        <v xml:space="preserve"> </v>
      </c>
      <c r="P12" s="96" t="str">
        <f t="shared" si="5"/>
        <v/>
      </c>
      <c r="Q12" s="95" t="str">
        <f t="shared" si="6"/>
        <v/>
      </c>
      <c r="R12" s="83">
        <f t="shared" si="7"/>
        <v>0</v>
      </c>
      <c r="S12" s="31" t="str">
        <f>IF(H12=""," ",'Données générales'!$B$9)</f>
        <v xml:space="preserve"> </v>
      </c>
      <c r="T12" s="83">
        <f t="shared" si="8"/>
        <v>0</v>
      </c>
      <c r="U12" s="32">
        <f t="shared" si="9"/>
        <v>0</v>
      </c>
      <c r="W12" s="13" t="str">
        <f t="shared" si="3"/>
        <v/>
      </c>
    </row>
    <row r="13" spans="1:23" x14ac:dyDescent="0.25">
      <c r="A13" s="27"/>
      <c r="B13" s="27"/>
      <c r="C13" s="27"/>
      <c r="D13" s="27"/>
      <c r="E13" s="27"/>
      <c r="F13" s="27"/>
      <c r="G13" s="27"/>
      <c r="H13" s="28"/>
      <c r="I13" s="27"/>
      <c r="J13" s="28"/>
      <c r="K13" s="29" t="str">
        <f t="shared" si="4"/>
        <v>Manque Type FH</v>
      </c>
      <c r="L13" s="30" t="str">
        <f t="shared" si="0"/>
        <v>Manque Bande</v>
      </c>
      <c r="M13" s="30" t="str">
        <f t="shared" si="1"/>
        <v>Manque Bande</v>
      </c>
      <c r="N13" s="30" t="str">
        <f t="shared" si="2"/>
        <v>Manque Bande</v>
      </c>
      <c r="O13" s="31" t="str">
        <f>IF(H13=""," ",'Données générales'!$B$8)</f>
        <v xml:space="preserve"> </v>
      </c>
      <c r="P13" s="96" t="str">
        <f t="shared" si="5"/>
        <v/>
      </c>
      <c r="Q13" s="95" t="str">
        <f t="shared" si="6"/>
        <v/>
      </c>
      <c r="R13" s="83">
        <f t="shared" si="7"/>
        <v>0</v>
      </c>
      <c r="S13" s="31" t="str">
        <f>IF(H13=""," ",'Données générales'!$B$9)</f>
        <v xml:space="preserve"> </v>
      </c>
      <c r="T13" s="83">
        <f t="shared" si="8"/>
        <v>0</v>
      </c>
      <c r="U13" s="32">
        <f t="shared" si="9"/>
        <v>0</v>
      </c>
      <c r="W13" s="13" t="str">
        <f t="shared" si="3"/>
        <v/>
      </c>
    </row>
    <row r="14" spans="1:23" x14ac:dyDescent="0.25">
      <c r="A14" s="27"/>
      <c r="B14" s="27"/>
      <c r="C14" s="27"/>
      <c r="D14" s="27"/>
      <c r="E14" s="27"/>
      <c r="F14" s="27"/>
      <c r="G14" s="27"/>
      <c r="H14" s="28"/>
      <c r="I14" s="27"/>
      <c r="J14" s="28"/>
      <c r="K14" s="29" t="str">
        <f t="shared" si="4"/>
        <v>Manque Type FH</v>
      </c>
      <c r="L14" s="30" t="str">
        <f t="shared" si="0"/>
        <v>Manque Bande</v>
      </c>
      <c r="M14" s="30" t="str">
        <f t="shared" si="1"/>
        <v>Manque Bande</v>
      </c>
      <c r="N14" s="30" t="str">
        <f t="shared" si="2"/>
        <v>Manque Bande</v>
      </c>
      <c r="O14" s="31" t="str">
        <f>IF(H14=""," ",'Données générales'!$B$8)</f>
        <v xml:space="preserve"> </v>
      </c>
      <c r="P14" s="96" t="str">
        <f t="shared" si="5"/>
        <v/>
      </c>
      <c r="Q14" s="95" t="str">
        <f t="shared" si="6"/>
        <v/>
      </c>
      <c r="R14" s="83">
        <f t="shared" si="7"/>
        <v>0</v>
      </c>
      <c r="S14" s="31" t="str">
        <f>IF(H14=""," ",'Données générales'!$B$9)</f>
        <v xml:space="preserve"> </v>
      </c>
      <c r="T14" s="83">
        <f t="shared" si="8"/>
        <v>0</v>
      </c>
      <c r="U14" s="32">
        <f t="shared" si="9"/>
        <v>0</v>
      </c>
      <c r="W14" s="13" t="str">
        <f t="shared" si="3"/>
        <v/>
      </c>
    </row>
    <row r="15" spans="1:23" x14ac:dyDescent="0.25">
      <c r="A15" s="27"/>
      <c r="B15" s="27"/>
      <c r="C15" s="27"/>
      <c r="D15" s="27"/>
      <c r="E15" s="27"/>
      <c r="F15" s="27"/>
      <c r="G15" s="27"/>
      <c r="H15" s="33"/>
      <c r="I15" s="27"/>
      <c r="J15" s="27"/>
      <c r="K15" s="29" t="str">
        <f t="shared" si="4"/>
        <v>Manque Type FH</v>
      </c>
      <c r="L15" s="30" t="str">
        <f t="shared" si="0"/>
        <v>Manque Bande</v>
      </c>
      <c r="M15" s="30" t="str">
        <f t="shared" si="1"/>
        <v>Manque Bande</v>
      </c>
      <c r="N15" s="30" t="str">
        <f t="shared" si="2"/>
        <v>Manque Bande</v>
      </c>
      <c r="O15" s="31" t="str">
        <f>IF(H15=""," ",'Données générales'!$B$8)</f>
        <v xml:space="preserve"> </v>
      </c>
      <c r="P15" s="96" t="str">
        <f t="shared" si="5"/>
        <v/>
      </c>
      <c r="Q15" s="95" t="str">
        <f t="shared" si="6"/>
        <v/>
      </c>
      <c r="R15" s="83">
        <f t="shared" si="7"/>
        <v>0</v>
      </c>
      <c r="S15" s="31" t="str">
        <f>IF(H15=""," ",'Données générales'!$B$9)</f>
        <v xml:space="preserve"> </v>
      </c>
      <c r="T15" s="83">
        <f t="shared" si="8"/>
        <v>0</v>
      </c>
      <c r="U15" s="32">
        <f t="shared" si="9"/>
        <v>0</v>
      </c>
      <c r="W15" s="13" t="str">
        <f t="shared" si="3"/>
        <v/>
      </c>
    </row>
    <row r="16" spans="1:23" x14ac:dyDescent="0.25">
      <c r="A16" s="27"/>
      <c r="B16" s="27"/>
      <c r="C16" s="27"/>
      <c r="D16" s="27"/>
      <c r="E16" s="27"/>
      <c r="F16" s="27"/>
      <c r="G16" s="27"/>
      <c r="H16" s="33"/>
      <c r="I16" s="27"/>
      <c r="J16" s="27"/>
      <c r="K16" s="29" t="str">
        <f t="shared" si="4"/>
        <v>Manque Type FH</v>
      </c>
      <c r="L16" s="30" t="str">
        <f t="shared" si="0"/>
        <v>Manque Bande</v>
      </c>
      <c r="M16" s="30" t="str">
        <f t="shared" si="1"/>
        <v>Manque Bande</v>
      </c>
      <c r="N16" s="30" t="str">
        <f t="shared" si="2"/>
        <v>Manque Bande</v>
      </c>
      <c r="O16" s="31" t="str">
        <f>IF(H16=""," ",'Données générales'!$B$8)</f>
        <v xml:space="preserve"> </v>
      </c>
      <c r="P16" s="96" t="str">
        <f t="shared" si="5"/>
        <v/>
      </c>
      <c r="Q16" s="95" t="str">
        <f t="shared" si="6"/>
        <v/>
      </c>
      <c r="R16" s="83">
        <f t="shared" si="7"/>
        <v>0</v>
      </c>
      <c r="S16" s="31" t="str">
        <f>IF(H16=""," ",'Données générales'!$B$9)</f>
        <v xml:space="preserve"> </v>
      </c>
      <c r="T16" s="83">
        <f t="shared" si="8"/>
        <v>0</v>
      </c>
      <c r="U16" s="32">
        <f t="shared" si="9"/>
        <v>0</v>
      </c>
      <c r="W16" s="13" t="str">
        <f t="shared" si="3"/>
        <v/>
      </c>
    </row>
    <row r="17" spans="1:23" x14ac:dyDescent="0.25">
      <c r="A17" s="27"/>
      <c r="B17" s="27"/>
      <c r="C17" s="27"/>
      <c r="D17" s="27"/>
      <c r="E17" s="27"/>
      <c r="F17" s="27"/>
      <c r="G17" s="27"/>
      <c r="H17" s="33"/>
      <c r="I17" s="27"/>
      <c r="J17" s="27"/>
      <c r="K17" s="29" t="str">
        <f t="shared" si="4"/>
        <v>Manque Type FH</v>
      </c>
      <c r="L17" s="30" t="str">
        <f t="shared" si="0"/>
        <v>Manque Bande</v>
      </c>
      <c r="M17" s="30" t="str">
        <f t="shared" si="1"/>
        <v>Manque Bande</v>
      </c>
      <c r="N17" s="30" t="str">
        <f t="shared" si="2"/>
        <v>Manque Bande</v>
      </c>
      <c r="O17" s="31" t="str">
        <f>IF(H17=""," ",'Données générales'!$B$8)</f>
        <v xml:space="preserve"> </v>
      </c>
      <c r="P17" s="96" t="str">
        <f t="shared" si="5"/>
        <v/>
      </c>
      <c r="Q17" s="95" t="str">
        <f t="shared" si="6"/>
        <v/>
      </c>
      <c r="R17" s="83">
        <f t="shared" si="7"/>
        <v>0</v>
      </c>
      <c r="S17" s="31" t="str">
        <f>IF(H17=""," ",'Données générales'!$B$9)</f>
        <v xml:space="preserve"> </v>
      </c>
      <c r="T17" s="83">
        <f t="shared" si="8"/>
        <v>0</v>
      </c>
      <c r="U17" s="32">
        <f t="shared" si="9"/>
        <v>0</v>
      </c>
      <c r="W17" s="13" t="str">
        <f t="shared" si="3"/>
        <v/>
      </c>
    </row>
    <row r="18" spans="1:23" x14ac:dyDescent="0.25">
      <c r="A18" s="27"/>
      <c r="B18" s="27"/>
      <c r="C18" s="27"/>
      <c r="D18" s="27"/>
      <c r="E18" s="27"/>
      <c r="F18" s="27"/>
      <c r="G18" s="27"/>
      <c r="H18" s="33"/>
      <c r="I18" s="27"/>
      <c r="J18" s="27"/>
      <c r="K18" s="29" t="str">
        <f t="shared" si="4"/>
        <v>Manque Type FH</v>
      </c>
      <c r="L18" s="30" t="str">
        <f t="shared" si="0"/>
        <v>Manque Bande</v>
      </c>
      <c r="M18" s="30" t="str">
        <f t="shared" si="1"/>
        <v>Manque Bande</v>
      </c>
      <c r="N18" s="30" t="str">
        <f t="shared" si="2"/>
        <v>Manque Bande</v>
      </c>
      <c r="O18" s="31" t="str">
        <f>IF(H18=""," ",'Données générales'!$B$8)</f>
        <v xml:space="preserve"> </v>
      </c>
      <c r="P18" s="96" t="str">
        <f t="shared" si="5"/>
        <v/>
      </c>
      <c r="Q18" s="95" t="str">
        <f t="shared" si="6"/>
        <v/>
      </c>
      <c r="R18" s="83">
        <f t="shared" si="7"/>
        <v>0</v>
      </c>
      <c r="S18" s="31" t="str">
        <f>IF(H18=""," ",'Données générales'!$B$9)</f>
        <v xml:space="preserve"> </v>
      </c>
      <c r="T18" s="83">
        <f t="shared" si="8"/>
        <v>0</v>
      </c>
      <c r="U18" s="32">
        <f t="shared" si="9"/>
        <v>0</v>
      </c>
      <c r="W18" s="13" t="str">
        <f t="shared" si="3"/>
        <v/>
      </c>
    </row>
    <row r="19" spans="1:23" x14ac:dyDescent="0.25">
      <c r="A19" s="27"/>
      <c r="B19" s="27"/>
      <c r="C19" s="27"/>
      <c r="D19" s="27"/>
      <c r="E19" s="27"/>
      <c r="F19" s="27"/>
      <c r="G19" s="27"/>
      <c r="H19" s="33"/>
      <c r="I19" s="27"/>
      <c r="J19" s="27"/>
      <c r="K19" s="29" t="str">
        <f t="shared" si="4"/>
        <v>Manque Type FH</v>
      </c>
      <c r="L19" s="30" t="str">
        <f t="shared" si="0"/>
        <v>Manque Bande</v>
      </c>
      <c r="M19" s="30" t="str">
        <f t="shared" si="1"/>
        <v>Manque Bande</v>
      </c>
      <c r="N19" s="30" t="str">
        <f t="shared" si="2"/>
        <v>Manque Bande</v>
      </c>
      <c r="O19" s="31" t="str">
        <f>IF(H19=""," ",'Données générales'!$B$8)</f>
        <v xml:space="preserve"> </v>
      </c>
      <c r="P19" s="96" t="str">
        <f t="shared" si="5"/>
        <v/>
      </c>
      <c r="Q19" s="95" t="str">
        <f t="shared" si="6"/>
        <v/>
      </c>
      <c r="R19" s="83">
        <f t="shared" si="7"/>
        <v>0</v>
      </c>
      <c r="S19" s="31" t="str">
        <f>IF(H19=""," ",'Données générales'!$B$9)</f>
        <v xml:space="preserve"> </v>
      </c>
      <c r="T19" s="83">
        <f t="shared" si="8"/>
        <v>0</v>
      </c>
      <c r="U19" s="32">
        <f t="shared" si="9"/>
        <v>0</v>
      </c>
      <c r="W19" s="13" t="str">
        <f t="shared" si="3"/>
        <v/>
      </c>
    </row>
    <row r="20" spans="1:23" x14ac:dyDescent="0.25">
      <c r="A20" s="27"/>
      <c r="B20" s="27"/>
      <c r="C20" s="27"/>
      <c r="D20" s="27"/>
      <c r="E20" s="27"/>
      <c r="F20" s="27"/>
      <c r="G20" s="27"/>
      <c r="H20" s="33"/>
      <c r="I20" s="27"/>
      <c r="J20" s="27"/>
      <c r="K20" s="29" t="str">
        <f t="shared" si="4"/>
        <v>Manque Type FH</v>
      </c>
      <c r="L20" s="30" t="str">
        <f t="shared" si="0"/>
        <v>Manque Bande</v>
      </c>
      <c r="M20" s="30" t="str">
        <f t="shared" si="1"/>
        <v>Manque Bande</v>
      </c>
      <c r="N20" s="30" t="str">
        <f t="shared" si="2"/>
        <v>Manque Bande</v>
      </c>
      <c r="O20" s="31" t="str">
        <f>IF(H20=""," ",'Données générales'!$B$8)</f>
        <v xml:space="preserve"> </v>
      </c>
      <c r="P20" s="96" t="str">
        <f t="shared" si="5"/>
        <v/>
      </c>
      <c r="Q20" s="95" t="str">
        <f t="shared" si="6"/>
        <v/>
      </c>
      <c r="R20" s="83">
        <f t="shared" si="7"/>
        <v>0</v>
      </c>
      <c r="S20" s="31" t="str">
        <f>IF(H20=""," ",'Données générales'!$B$9)</f>
        <v xml:space="preserve"> </v>
      </c>
      <c r="T20" s="83">
        <f t="shared" si="8"/>
        <v>0</v>
      </c>
      <c r="U20" s="32">
        <f t="shared" si="9"/>
        <v>0</v>
      </c>
      <c r="W20" s="13" t="str">
        <f t="shared" si="3"/>
        <v/>
      </c>
    </row>
    <row r="21" spans="1:23" x14ac:dyDescent="0.25">
      <c r="A21" s="27"/>
      <c r="B21" s="27"/>
      <c r="C21" s="27"/>
      <c r="D21" s="27"/>
      <c r="E21" s="27"/>
      <c r="F21" s="27"/>
      <c r="G21" s="27"/>
      <c r="H21" s="33"/>
      <c r="I21" s="27"/>
      <c r="J21" s="27"/>
      <c r="K21" s="29" t="str">
        <f>IF(C21="","Manque Type FH",IF(C21="Unidirectionnel",1,2))</f>
        <v>Manque Type FH</v>
      </c>
      <c r="L21" s="30" t="str">
        <f t="shared" si="0"/>
        <v>Manque Bande</v>
      </c>
      <c r="M21" s="30" t="str">
        <f t="shared" si="1"/>
        <v>Manque Bande</v>
      </c>
      <c r="N21" s="30" t="str">
        <f t="shared" si="2"/>
        <v>Manque Bande</v>
      </c>
      <c r="O21" s="31" t="str">
        <f>IF(H21=""," ",'Données générales'!$B$8)</f>
        <v xml:space="preserve"> </v>
      </c>
      <c r="P21" s="96" t="str">
        <f t="shared" si="5"/>
        <v/>
      </c>
      <c r="Q21" s="95" t="str">
        <f t="shared" si="6"/>
        <v/>
      </c>
      <c r="R21" s="83">
        <f t="shared" si="7"/>
        <v>0</v>
      </c>
      <c r="S21" s="31" t="str">
        <f>IF(H21=""," ",'Données générales'!$B$9)</f>
        <v xml:space="preserve"> </v>
      </c>
      <c r="T21" s="83">
        <f t="shared" si="8"/>
        <v>0</v>
      </c>
      <c r="U21" s="32">
        <f t="shared" si="9"/>
        <v>0</v>
      </c>
      <c r="W21" s="13" t="str">
        <f t="shared" si="3"/>
        <v/>
      </c>
    </row>
    <row r="22" spans="1:23" x14ac:dyDescent="0.25">
      <c r="A22" s="27"/>
      <c r="B22" s="27"/>
      <c r="C22" s="27"/>
      <c r="D22" s="27"/>
      <c r="E22" s="27"/>
      <c r="F22" s="27"/>
      <c r="G22" s="27"/>
      <c r="H22" s="33"/>
      <c r="I22" s="27"/>
      <c r="J22" s="27"/>
      <c r="K22" s="29" t="str">
        <f t="shared" si="4"/>
        <v>Manque Type FH</v>
      </c>
      <c r="L22" s="30" t="str">
        <f t="shared" si="0"/>
        <v>Manque Bande</v>
      </c>
      <c r="M22" s="30" t="str">
        <f t="shared" si="1"/>
        <v>Manque Bande</v>
      </c>
      <c r="N22" s="30" t="str">
        <f t="shared" si="2"/>
        <v>Manque Bande</v>
      </c>
      <c r="O22" s="31" t="str">
        <f>IF(H22=""," ",'Données générales'!$B$8)</f>
        <v xml:space="preserve"> </v>
      </c>
      <c r="P22" s="96" t="str">
        <f t="shared" si="5"/>
        <v/>
      </c>
      <c r="Q22" s="95" t="str">
        <f t="shared" si="6"/>
        <v/>
      </c>
      <c r="R22" s="83">
        <f t="shared" si="7"/>
        <v>0</v>
      </c>
      <c r="S22" s="31" t="str">
        <f>IF(H22=""," ",'Données générales'!$B$9)</f>
        <v xml:space="preserve"> </v>
      </c>
      <c r="T22" s="83">
        <f t="shared" si="8"/>
        <v>0</v>
      </c>
      <c r="U22" s="32">
        <f t="shared" si="9"/>
        <v>0</v>
      </c>
      <c r="W22" s="13"/>
    </row>
    <row r="23" spans="1:23" x14ac:dyDescent="0.25">
      <c r="A23" s="27"/>
      <c r="B23" s="27"/>
      <c r="C23" s="27"/>
      <c r="D23" s="27"/>
      <c r="E23" s="27"/>
      <c r="F23" s="27"/>
      <c r="G23" s="27"/>
      <c r="H23" s="33"/>
      <c r="I23" s="27"/>
      <c r="J23" s="27"/>
      <c r="K23" s="29" t="str">
        <f t="shared" si="4"/>
        <v>Manque Type FH</v>
      </c>
      <c r="L23" s="30" t="str">
        <f t="shared" si="0"/>
        <v>Manque Bande</v>
      </c>
      <c r="M23" s="30" t="str">
        <f t="shared" si="1"/>
        <v>Manque Bande</v>
      </c>
      <c r="N23" s="30" t="str">
        <f t="shared" si="2"/>
        <v>Manque Bande</v>
      </c>
      <c r="O23" s="31" t="str">
        <f>IF(H23=""," ",'Données générales'!$B$8)</f>
        <v xml:space="preserve"> </v>
      </c>
      <c r="P23" s="96" t="str">
        <f t="shared" si="5"/>
        <v/>
      </c>
      <c r="Q23" s="95" t="str">
        <f t="shared" si="6"/>
        <v/>
      </c>
      <c r="R23" s="83">
        <f t="shared" si="7"/>
        <v>0</v>
      </c>
      <c r="S23" s="31" t="str">
        <f>IF(H23=""," ",'Données générales'!$B$9)</f>
        <v xml:space="preserve"> </v>
      </c>
      <c r="T23" s="83">
        <f t="shared" si="8"/>
        <v>0</v>
      </c>
      <c r="U23" s="32">
        <f t="shared" si="9"/>
        <v>0</v>
      </c>
      <c r="W23" s="13"/>
    </row>
    <row r="24" spans="1:23" x14ac:dyDescent="0.25">
      <c r="A24" s="27"/>
      <c r="B24" s="27"/>
      <c r="C24" s="27"/>
      <c r="D24" s="27"/>
      <c r="E24" s="27"/>
      <c r="F24" s="27"/>
      <c r="G24" s="27"/>
      <c r="H24" s="33"/>
      <c r="I24" s="27"/>
      <c r="J24" s="27"/>
      <c r="K24" s="29" t="str">
        <f t="shared" si="4"/>
        <v>Manque Type FH</v>
      </c>
      <c r="L24" s="30" t="str">
        <f t="shared" si="0"/>
        <v>Manque Bande</v>
      </c>
      <c r="M24" s="30" t="str">
        <f t="shared" si="1"/>
        <v>Manque Bande</v>
      </c>
      <c r="N24" s="30" t="str">
        <f t="shared" si="2"/>
        <v>Manque Bande</v>
      </c>
      <c r="O24" s="31" t="str">
        <f>IF(H24=""," ",'Données générales'!$B$8)</f>
        <v xml:space="preserve"> </v>
      </c>
      <c r="P24" s="96" t="str">
        <f t="shared" si="5"/>
        <v/>
      </c>
      <c r="Q24" s="95" t="str">
        <f t="shared" si="6"/>
        <v/>
      </c>
      <c r="R24" s="83">
        <f t="shared" si="7"/>
        <v>0</v>
      </c>
      <c r="S24" s="31" t="str">
        <f>IF(H24=""," ",'Données générales'!$B$9)</f>
        <v xml:space="preserve"> </v>
      </c>
      <c r="T24" s="83">
        <f t="shared" si="8"/>
        <v>0</v>
      </c>
      <c r="U24" s="32">
        <f t="shared" si="9"/>
        <v>0</v>
      </c>
      <c r="W24" s="13"/>
    </row>
    <row r="25" spans="1:23" x14ac:dyDescent="0.25">
      <c r="A25" s="27"/>
      <c r="B25" s="27"/>
      <c r="C25" s="27"/>
      <c r="D25" s="27"/>
      <c r="E25" s="27"/>
      <c r="F25" s="27"/>
      <c r="G25" s="27"/>
      <c r="H25" s="33"/>
      <c r="I25" s="27"/>
      <c r="J25" s="27"/>
      <c r="K25" s="29" t="str">
        <f t="shared" si="4"/>
        <v>Manque Type FH</v>
      </c>
      <c r="L25" s="30" t="str">
        <f t="shared" si="0"/>
        <v>Manque Bande</v>
      </c>
      <c r="M25" s="30" t="str">
        <f t="shared" si="1"/>
        <v>Manque Bande</v>
      </c>
      <c r="N25" s="30" t="str">
        <f t="shared" si="2"/>
        <v>Manque Bande</v>
      </c>
      <c r="O25" s="31" t="str">
        <f>IF(H25=""," ",'Données générales'!$B$8)</f>
        <v xml:space="preserve"> </v>
      </c>
      <c r="P25" s="96" t="str">
        <f t="shared" si="5"/>
        <v/>
      </c>
      <c r="Q25" s="95" t="str">
        <f t="shared" si="6"/>
        <v/>
      </c>
      <c r="R25" s="83">
        <f t="shared" si="7"/>
        <v>0</v>
      </c>
      <c r="S25" s="31" t="str">
        <f>IF(H25=""," ",'Données générales'!$B$9)</f>
        <v xml:space="preserve"> </v>
      </c>
      <c r="T25" s="83">
        <f t="shared" si="8"/>
        <v>0</v>
      </c>
      <c r="U25" s="32">
        <f t="shared" si="9"/>
        <v>0</v>
      </c>
      <c r="W25" s="13"/>
    </row>
    <row r="26" spans="1:23" x14ac:dyDescent="0.25">
      <c r="A26" s="27"/>
      <c r="B26" s="27"/>
      <c r="C26" s="27"/>
      <c r="D26" s="27"/>
      <c r="E26" s="27"/>
      <c r="F26" s="27"/>
      <c r="G26" s="27"/>
      <c r="H26" s="33"/>
      <c r="I26" s="27"/>
      <c r="J26" s="27"/>
      <c r="K26" s="29" t="str">
        <f t="shared" si="4"/>
        <v>Manque Type FH</v>
      </c>
      <c r="L26" s="30" t="str">
        <f t="shared" si="0"/>
        <v>Manque Bande</v>
      </c>
      <c r="M26" s="30" t="str">
        <f t="shared" si="1"/>
        <v>Manque Bande</v>
      </c>
      <c r="N26" s="30" t="str">
        <f t="shared" si="2"/>
        <v>Manque Bande</v>
      </c>
      <c r="O26" s="31" t="str">
        <f>IF(H26=""," ",'Données générales'!$B$8)</f>
        <v xml:space="preserve"> </v>
      </c>
      <c r="P26" s="96" t="str">
        <f t="shared" si="5"/>
        <v/>
      </c>
      <c r="Q26" s="95" t="str">
        <f t="shared" si="6"/>
        <v/>
      </c>
      <c r="R26" s="83">
        <f t="shared" si="7"/>
        <v>0</v>
      </c>
      <c r="S26" s="31" t="str">
        <f>IF(H26=""," ",'Données générales'!$B$9)</f>
        <v xml:space="preserve"> </v>
      </c>
      <c r="T26" s="83">
        <f t="shared" si="8"/>
        <v>0</v>
      </c>
      <c r="U26" s="32">
        <f t="shared" si="9"/>
        <v>0</v>
      </c>
      <c r="W26" s="13"/>
    </row>
    <row r="27" spans="1:23" x14ac:dyDescent="0.25">
      <c r="A27" s="27"/>
      <c r="B27" s="27"/>
      <c r="C27" s="27"/>
      <c r="D27" s="27"/>
      <c r="E27" s="27"/>
      <c r="F27" s="27"/>
      <c r="G27" s="27"/>
      <c r="H27" s="33"/>
      <c r="I27" s="27"/>
      <c r="J27" s="27"/>
      <c r="K27" s="29" t="str">
        <f t="shared" si="4"/>
        <v>Manque Type FH</v>
      </c>
      <c r="L27" s="30" t="str">
        <f t="shared" si="0"/>
        <v>Manque Bande</v>
      </c>
      <c r="M27" s="30" t="str">
        <f t="shared" si="1"/>
        <v>Manque Bande</v>
      </c>
      <c r="N27" s="30" t="str">
        <f t="shared" si="2"/>
        <v>Manque Bande</v>
      </c>
      <c r="O27" s="31" t="str">
        <f>IF(H27=""," ",'Données générales'!$B$8)</f>
        <v xml:space="preserve"> </v>
      </c>
      <c r="P27" s="96" t="str">
        <f t="shared" si="5"/>
        <v/>
      </c>
      <c r="Q27" s="95" t="str">
        <f t="shared" si="6"/>
        <v/>
      </c>
      <c r="R27" s="83">
        <f t="shared" si="7"/>
        <v>0</v>
      </c>
      <c r="S27" s="31" t="str">
        <f>IF(H27=""," ",'Données générales'!$B$9)</f>
        <v xml:space="preserve"> </v>
      </c>
      <c r="T27" s="83">
        <f t="shared" si="8"/>
        <v>0</v>
      </c>
      <c r="U27" s="32">
        <f t="shared" si="9"/>
        <v>0</v>
      </c>
      <c r="W27" s="13" t="str">
        <f>IF(G27="","",INDEX(IF(B27="Métropole",Constante_lb_Métropole,Constante_lb_Outremer),MATCH(G27,Liste_Bandes,0),IF(D27="&gt; 51 Mbits/s",2,1)))</f>
        <v/>
      </c>
    </row>
    <row r="28" spans="1:23" x14ac:dyDescent="0.25">
      <c r="A28" s="27"/>
      <c r="B28" s="27"/>
      <c r="C28" s="27"/>
      <c r="D28" s="27"/>
      <c r="E28" s="27"/>
      <c r="F28" s="27"/>
      <c r="G28" s="27"/>
      <c r="H28" s="33"/>
      <c r="I28" s="27"/>
      <c r="J28" s="27"/>
      <c r="K28" s="29" t="str">
        <f t="shared" si="4"/>
        <v>Manque Type FH</v>
      </c>
      <c r="L28" s="30" t="str">
        <f t="shared" si="0"/>
        <v>Manque Bande</v>
      </c>
      <c r="M28" s="30" t="str">
        <f t="shared" si="1"/>
        <v>Manque Bande</v>
      </c>
      <c r="N28" s="30" t="str">
        <f t="shared" si="2"/>
        <v>Manque Bande</v>
      </c>
      <c r="O28" s="31" t="str">
        <f>IF(H28=""," ",'Données générales'!$B$8)</f>
        <v xml:space="preserve"> </v>
      </c>
      <c r="P28" s="96" t="str">
        <f t="shared" si="5"/>
        <v/>
      </c>
      <c r="Q28" s="95" t="str">
        <f t="shared" si="6"/>
        <v/>
      </c>
      <c r="R28" s="83">
        <f t="shared" si="7"/>
        <v>0</v>
      </c>
      <c r="S28" s="31" t="str">
        <f>IF(H28=""," ",'Données générales'!$B$9)</f>
        <v xml:space="preserve"> </v>
      </c>
      <c r="T28" s="83">
        <f t="shared" si="8"/>
        <v>0</v>
      </c>
      <c r="U28" s="32">
        <f t="shared" si="9"/>
        <v>0</v>
      </c>
      <c r="W28" s="13" t="str">
        <f>IF(G28="","",INDEX(IF(B28="Métropole",Constante_lb_Métropole,Constante_lb_Outremer),MATCH(G28,Liste_Bandes,0),IF(D28="&gt; 51 Mbits/s",2,1)))</f>
        <v/>
      </c>
    </row>
    <row r="29" spans="1:23" x14ac:dyDescent="0.25">
      <c r="A29" s="27"/>
      <c r="B29" s="27"/>
      <c r="C29" s="27"/>
      <c r="D29" s="27"/>
      <c r="E29" s="27"/>
      <c r="F29" s="27"/>
      <c r="G29" s="27"/>
      <c r="H29" s="33"/>
      <c r="I29" s="27"/>
      <c r="J29" s="27"/>
      <c r="K29" s="29" t="str">
        <f t="shared" si="4"/>
        <v>Manque Type FH</v>
      </c>
      <c r="L29" s="30" t="str">
        <f t="shared" si="0"/>
        <v>Manque Bande</v>
      </c>
      <c r="M29" s="30" t="str">
        <f t="shared" si="1"/>
        <v>Manque Bande</v>
      </c>
      <c r="N29" s="30" t="str">
        <f t="shared" si="2"/>
        <v>Manque Bande</v>
      </c>
      <c r="O29" s="31" t="str">
        <f>IF(H29=""," ",'Données générales'!$B$8)</f>
        <v xml:space="preserve"> </v>
      </c>
      <c r="P29" s="96" t="str">
        <f t="shared" si="5"/>
        <v/>
      </c>
      <c r="Q29" s="95" t="str">
        <f t="shared" si="6"/>
        <v/>
      </c>
      <c r="R29" s="83">
        <f t="shared" si="7"/>
        <v>0</v>
      </c>
      <c r="S29" s="31" t="str">
        <f>IF(H29=""," ",'Données générales'!$B$9)</f>
        <v xml:space="preserve"> </v>
      </c>
      <c r="T29" s="83">
        <f t="shared" si="8"/>
        <v>0</v>
      </c>
      <c r="U29" s="32">
        <f t="shared" si="9"/>
        <v>0</v>
      </c>
      <c r="W29" s="13" t="str">
        <f>IF(G29="","",INDEX(IF(B29="Métropole",Constante_lb_Métropole,Constante_lb_Outremer),MATCH(G29,Liste_Bandes,0),IF(D29="&gt; 51 Mbits/s",2,1)))</f>
        <v/>
      </c>
    </row>
    <row r="30" spans="1:23" x14ac:dyDescent="0.25">
      <c r="A30" s="27"/>
      <c r="B30" s="27"/>
      <c r="C30" s="27"/>
      <c r="D30" s="27"/>
      <c r="E30" s="27"/>
      <c r="F30" s="27"/>
      <c r="G30" s="27"/>
      <c r="H30" s="33"/>
      <c r="I30" s="27"/>
      <c r="J30" s="27"/>
      <c r="K30" s="29" t="str">
        <f t="shared" si="4"/>
        <v>Manque Type FH</v>
      </c>
      <c r="L30" s="30" t="str">
        <f t="shared" si="0"/>
        <v>Manque Bande</v>
      </c>
      <c r="M30" s="30" t="str">
        <f t="shared" si="1"/>
        <v>Manque Bande</v>
      </c>
      <c r="N30" s="30" t="str">
        <f t="shared" si="2"/>
        <v>Manque Bande</v>
      </c>
      <c r="O30" s="31" t="str">
        <f>IF(H30=""," ",'Données générales'!$B$8)</f>
        <v xml:space="preserve"> </v>
      </c>
      <c r="P30" s="96" t="str">
        <f t="shared" si="5"/>
        <v/>
      </c>
      <c r="Q30" s="95" t="str">
        <f t="shared" si="6"/>
        <v/>
      </c>
      <c r="R30" s="83">
        <f t="shared" si="7"/>
        <v>0</v>
      </c>
      <c r="S30" s="31" t="str">
        <f>IF(H30=""," ",'Données générales'!$B$9)</f>
        <v xml:space="preserve"> </v>
      </c>
      <c r="T30" s="83">
        <f t="shared" si="8"/>
        <v>0</v>
      </c>
      <c r="U30" s="32">
        <f t="shared" si="9"/>
        <v>0</v>
      </c>
      <c r="W30" s="13" t="str">
        <f>IF(G30="","",INDEX(IF(B30="Métropole",Constante_lb_Métropole,Constante_lb_Outremer),MATCH(G30,Liste_Bandes,0),IF(D30="&gt; 51 Mbits/s",2,1)))</f>
        <v/>
      </c>
    </row>
    <row r="31" spans="1:23" x14ac:dyDescent="0.25">
      <c r="M31" s="16"/>
      <c r="O31" s="67"/>
      <c r="P31" s="36"/>
      <c r="Q31" s="130" t="s">
        <v>40</v>
      </c>
      <c r="R31" s="35">
        <f>SUM(R5:R30)</f>
        <v>0</v>
      </c>
      <c r="S31" s="34"/>
      <c r="T31" s="35">
        <f>SUM(T5:T30)</f>
        <v>0</v>
      </c>
      <c r="U31" s="128">
        <f>SUM(U5:U30)</f>
        <v>0</v>
      </c>
    </row>
    <row r="32" spans="1:23" x14ac:dyDescent="0.25">
      <c r="M32" s="16"/>
      <c r="O32" s="39"/>
      <c r="P32" s="66"/>
      <c r="Q32" s="129"/>
      <c r="R32" s="125">
        <f>R31+T31</f>
        <v>0</v>
      </c>
      <c r="S32" s="126"/>
      <c r="T32" s="127"/>
      <c r="U32" s="129"/>
    </row>
    <row r="33" spans="1:20" x14ac:dyDescent="0.25">
      <c r="M33" s="16"/>
    </row>
    <row r="34" spans="1:20" x14ac:dyDescent="0.25">
      <c r="A34" s="74" t="s">
        <v>192</v>
      </c>
    </row>
    <row r="35" spans="1:20" x14ac:dyDescent="0.25">
      <c r="A35" s="1" t="s">
        <v>196</v>
      </c>
      <c r="I35" s="14"/>
      <c r="J35" s="14"/>
    </row>
    <row r="36" spans="1:20" x14ac:dyDescent="0.25">
      <c r="A36" s="22" t="s">
        <v>179</v>
      </c>
      <c r="I36" s="14"/>
      <c r="J36" s="14"/>
    </row>
    <row r="37" spans="1:20" x14ac:dyDescent="0.25">
      <c r="I37" s="14"/>
      <c r="J37" s="14"/>
    </row>
    <row r="38" spans="1:20" x14ac:dyDescent="0.25">
      <c r="T38" s="92"/>
    </row>
    <row r="41" spans="1:20" x14ac:dyDescent="0.25">
      <c r="M41" s="106"/>
    </row>
  </sheetData>
  <sheetProtection password="ECF7" sheet="1" objects="1" scenarios="1" selectLockedCells="1"/>
  <mergeCells count="3">
    <mergeCell ref="R32:T32"/>
    <mergeCell ref="U31:U32"/>
    <mergeCell ref="Q31:Q32"/>
  </mergeCells>
  <phoneticPr fontId="7" type="noConversion"/>
  <dataValidations count="12">
    <dataValidation type="list" allowBlank="1" showInputMessage="1" showErrorMessage="1" error="Vous devez sélectionner un élément dans la liste proposée" sqref="J5:J30">
      <formula1>INDIRECT("Bande_"&amp;SUBSTITUTE(G5,",","_"))</formula1>
    </dataValidation>
    <dataValidation type="list" allowBlank="1" showInputMessage="1" showErrorMessage="1" error="Vous devez sélectionner un élément dans la liste proposée" sqref="B5:B30">
      <formula1>"Métropole,Outremer"</formula1>
    </dataValidation>
    <dataValidation type="list" allowBlank="1" showInputMessage="1" showErrorMessage="1" error="Vous devez sélectionner un élément dans la liste proposée" sqref="C5:C30">
      <formula1>"Bidirectionnel,Unidirectionnel"</formula1>
    </dataValidation>
    <dataValidation type="whole" operator="greaterThan" allowBlank="1" showInputMessage="1" showErrorMessage="1" error="Vous devez saisir un nombre entier &gt; 0" sqref="F5:F30">
      <formula1>0</formula1>
    </dataValidation>
    <dataValidation type="list" allowBlank="1" showInputMessage="1" showErrorMessage="1" error="Vous devez sélectionner un élément dans la liste proposée" sqref="D5:D30">
      <formula1>"≤ 51 Mbits/s,&gt; 51 Mbits/s"</formula1>
    </dataValidation>
    <dataValidation type="list" allowBlank="1" showInputMessage="1" showErrorMessage="1" error="Vous devez sélectionner un élément dans la liste proposée" sqref="E5:E30">
      <formula1>Liste_Modulations</formula1>
    </dataValidation>
    <dataValidation type="list" allowBlank="1" showInputMessage="1" showErrorMessage="1" error="Vous devez sélectionner un élément dans la liste proposée" sqref="G5:G30">
      <formula1>Liste_Bandes</formula1>
    </dataValidation>
    <dataValidation type="decimal" operator="greaterThanOrEqual" allowBlank="1" showInputMessage="1" showErrorMessage="1" error="Vous devez saisir un nombre &gt; 0" sqref="H6:H30">
      <formula1>0</formula1>
    </dataValidation>
    <dataValidation type="whole" allowBlank="1" showInputMessage="1" showErrorMessage="1" error="Vous devez saisir un nombre entier compris entre 1 et 365" sqref="I5:I30">
      <formula1>1</formula1>
      <formula2>365</formula2>
    </dataValidation>
    <dataValidation type="decimal" operator="greaterThan" allowBlank="1" showInputMessage="1" showErrorMessage="1" error="Vous devez saisir un nombre &gt; 0" sqref="H5">
      <formula1>0</formula1>
    </dataValidation>
    <dataValidation type="list" allowBlank="1" showInputMessage="1" showErrorMessage="1" errorTitle="Erreur" error="Année non valide" sqref="A6:A30">
      <formula1>année_Ref</formula1>
    </dataValidation>
    <dataValidation type="list" allowBlank="1" showInputMessage="1" showErrorMessage="1" errorTitle="Erreur" error="Année non valide" sqref="A5">
      <formula1>année_Ref</formula1>
    </dataValidation>
  </dataValidations>
  <pageMargins left="0.19685039370078741" right="0.19685039370078741" top="0.59055118110236227" bottom="0.59055118110236227" header="0.19685039370078741" footer="0.19685039370078741"/>
  <pageSetup paperSize="9" scale="58" orientation="landscape" horizontalDpi="200" verticalDpi="200" r:id="rId1"/>
  <headerFooter alignWithMargins="0">
    <oddHeader>&amp;C&amp;"Arial,Gras"&amp;12&amp;UCalcul Prévisionnel des Redevances pour Usage de Fréquences FH</oddHeader>
    <oddFooter>&amp;C&amp;F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7" r:id="rId4" name="Button 43">
              <controlPr defaultSize="0" print="0" autoFill="0" autoPict="0" macro="[0]!Nettoyage_Tableau">
                <anchor moveWithCells="1" sizeWithCells="1">
                  <from>
                    <xdr:col>0</xdr:col>
                    <xdr:colOff>22860</xdr:colOff>
                    <xdr:row>0</xdr:row>
                    <xdr:rowOff>38100</xdr:rowOff>
                  </from>
                  <to>
                    <xdr:col>1</xdr:col>
                    <xdr:colOff>678180</xdr:colOff>
                    <xdr:row>1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4:R39"/>
  <sheetViews>
    <sheetView zoomScale="85" workbookViewId="0">
      <selection activeCell="E25" sqref="E25"/>
    </sheetView>
  </sheetViews>
  <sheetFormatPr baseColWidth="10" defaultColWidth="11.44140625" defaultRowHeight="13.2" x14ac:dyDescent="0.25"/>
  <cols>
    <col min="1" max="1" width="11.44140625" style="1"/>
    <col min="2" max="2" width="14.5546875" style="11" customWidth="1"/>
    <col min="3" max="3" width="23.109375" style="11" bestFit="1" customWidth="1"/>
    <col min="4" max="4" width="11.33203125" style="11" bestFit="1" customWidth="1"/>
    <col min="5" max="5" width="14.6640625" style="11" bestFit="1" customWidth="1"/>
    <col min="6" max="6" width="8.44140625" style="11" bestFit="1" customWidth="1"/>
    <col min="7" max="7" width="13.44140625" style="11" bestFit="1" customWidth="1"/>
    <col min="8" max="8" width="8.6640625" style="11" customWidth="1"/>
    <col min="9" max="9" width="10.5546875" style="11" bestFit="1" customWidth="1"/>
    <col min="10" max="12" width="8.6640625" style="11" customWidth="1"/>
    <col min="13" max="13" width="17.6640625" style="11" customWidth="1"/>
    <col min="14" max="14" width="12.5546875" style="11" customWidth="1"/>
    <col min="15" max="15" width="17.6640625" style="11" customWidth="1"/>
    <col min="16" max="16" width="17.6640625" style="1" customWidth="1"/>
    <col min="17" max="17" width="11.44140625" style="1"/>
    <col min="18" max="18" width="0" style="1" hidden="1" customWidth="1"/>
    <col min="19" max="16384" width="11.44140625" style="1"/>
  </cols>
  <sheetData>
    <row r="4" spans="1:18" s="2" customFormat="1" ht="39.6" x14ac:dyDescent="0.25">
      <c r="A4" s="80" t="s">
        <v>48</v>
      </c>
      <c r="B4" s="81" t="s">
        <v>177</v>
      </c>
      <c r="C4" s="81" t="s">
        <v>178</v>
      </c>
      <c r="D4" s="82" t="s">
        <v>21</v>
      </c>
      <c r="E4" s="82" t="s">
        <v>187</v>
      </c>
      <c r="F4" s="82" t="s">
        <v>36</v>
      </c>
      <c r="G4" s="26" t="s">
        <v>23</v>
      </c>
      <c r="H4" s="26" t="s">
        <v>175</v>
      </c>
      <c r="I4" s="26" t="s">
        <v>189</v>
      </c>
      <c r="J4" s="26" t="s">
        <v>30</v>
      </c>
      <c r="K4" s="26" t="s">
        <v>195</v>
      </c>
      <c r="L4" s="26" t="s">
        <v>195</v>
      </c>
      <c r="M4" s="26" t="s">
        <v>35</v>
      </c>
      <c r="N4" s="26" t="s">
        <v>49</v>
      </c>
      <c r="O4" s="26" t="s">
        <v>45</v>
      </c>
      <c r="P4" s="26" t="s">
        <v>44</v>
      </c>
    </row>
    <row r="5" spans="1:18" x14ac:dyDescent="0.25">
      <c r="A5" s="37"/>
      <c r="B5" s="37"/>
      <c r="C5" s="37"/>
      <c r="D5" s="37">
        <v>23</v>
      </c>
      <c r="E5" s="38"/>
      <c r="F5" s="37"/>
      <c r="G5" s="30">
        <f t="shared" ref="G5:G30" si="0">IF(D5="","Manque Bande",INDEX(Liste_Coeff_bf,MATCH(D5,Liste_Bandes,0),1))</f>
        <v>0.6</v>
      </c>
      <c r="H5" s="61" t="str">
        <f t="shared" ref="H5:H30" si="1">IF(E5="","",INDEX(Liste_Coeff_a,MATCH(D5,Liste_Bandes,0)))</f>
        <v/>
      </c>
      <c r="I5" s="47" t="str">
        <f t="shared" ref="I5:I30" si="2">IF(C5="","",ROUND(INDEX(Superficie_sous_zone,MATCH(C5,Sous_zone,0))/Surface_metropole,4))</f>
        <v/>
      </c>
      <c r="J5" s="31">
        <v>15.5</v>
      </c>
      <c r="K5" s="47" t="str">
        <f t="shared" ref="K5:K30" si="3">IF(A5="","",INDEX(Liste_Var_IPC,MATCH(A5,Liste_Annee,0)))</f>
        <v/>
      </c>
      <c r="L5" s="46" t="str">
        <f t="shared" ref="L5:L30" si="4">IF(A5="","",INDEX(Liste_Var_IPC_pourcent,MATCH(A5,Liste_Annee,0)))</f>
        <v/>
      </c>
      <c r="M5" s="83">
        <f>IF(ISNUMBER(IF(F5&lt;1,E5*G5*J5*H5*I5*(1/365)*K5,E5*G5*J5*H5*I5*(F5/365))*K5),IF(F5&lt;1,E5*G5*J5*H5*I5*(1/365)*K5,E5*G5*J5*H5*I5*(F5/365)*K5),0)</f>
        <v>0</v>
      </c>
      <c r="N5" s="31">
        <v>1575</v>
      </c>
      <c r="O5" s="83">
        <f>IF(ISNUMBER(IF(F5&lt;1,(1/365)*E5*N5,(F5/365)*E5*N5)),IF(F5&lt;1,(1/365)*E5*N5,(F5/365)*E5*N5),0)</f>
        <v>0</v>
      </c>
      <c r="P5" s="32">
        <f t="shared" ref="P5:P30" si="5">M5+O5</f>
        <v>0</v>
      </c>
      <c r="R5" s="13"/>
    </row>
    <row r="6" spans="1:18" x14ac:dyDescent="0.25">
      <c r="A6" s="37"/>
      <c r="B6" s="37"/>
      <c r="C6" s="37"/>
      <c r="D6" s="37"/>
      <c r="E6" s="38"/>
      <c r="F6" s="37"/>
      <c r="G6" s="30" t="str">
        <f t="shared" si="0"/>
        <v>Manque Bande</v>
      </c>
      <c r="H6" s="61" t="str">
        <f t="shared" si="1"/>
        <v/>
      </c>
      <c r="I6" s="47" t="str">
        <f t="shared" si="2"/>
        <v/>
      </c>
      <c r="J6" s="31"/>
      <c r="K6" s="47" t="str">
        <f t="shared" si="3"/>
        <v/>
      </c>
      <c r="L6" s="46" t="str">
        <f t="shared" si="4"/>
        <v/>
      </c>
      <c r="M6" s="83">
        <f t="shared" ref="M6:M30" si="6">IF(ISNUMBER(IF(F6&lt;1,E6*G6*J6*H6*I6*(1/365)*K6,E6*G6*J6*H6*I6*(F6/365))*K6),IF(F6&lt;1,E6*G6*J6*H6*I6*(1/365)*K6,E6*G6*J6*H6*I6*(F6/365)*K6),0)</f>
        <v>0</v>
      </c>
      <c r="N6" s="31"/>
      <c r="O6" s="83">
        <f t="shared" ref="O6:O30" si="7">IF(ISNUMBER(IF(F6&lt;1,(1/365)*E6*N6,(F6/365)*E6*N6)),IF(F6&lt;1,(1/365)*E6*N6,(F6/365)*E6*N6),0)</f>
        <v>0</v>
      </c>
      <c r="P6" s="32">
        <f t="shared" si="5"/>
        <v>0</v>
      </c>
      <c r="R6" s="13" t="str">
        <f>IF(D6="","",INDEX(IF(B6="Métropole",Constante_lb_Métropole,Constante_lb_Outremer),MATCH(D6,Liste_Bandes,0),IF(#REF!="&gt; 51 Mbits/s",2,1)))</f>
        <v/>
      </c>
    </row>
    <row r="7" spans="1:18" x14ac:dyDescent="0.25">
      <c r="A7" s="37"/>
      <c r="B7" s="37"/>
      <c r="C7" s="37"/>
      <c r="D7" s="37"/>
      <c r="E7" s="38"/>
      <c r="F7" s="37"/>
      <c r="G7" s="30" t="str">
        <f t="shared" si="0"/>
        <v>Manque Bande</v>
      </c>
      <c r="H7" s="61" t="str">
        <f t="shared" si="1"/>
        <v/>
      </c>
      <c r="I7" s="47" t="str">
        <f t="shared" si="2"/>
        <v/>
      </c>
      <c r="J7" s="31"/>
      <c r="K7" s="47" t="str">
        <f t="shared" si="3"/>
        <v/>
      </c>
      <c r="L7" s="46" t="str">
        <f t="shared" si="4"/>
        <v/>
      </c>
      <c r="M7" s="83">
        <f t="shared" si="6"/>
        <v>0</v>
      </c>
      <c r="N7" s="31"/>
      <c r="O7" s="83">
        <f t="shared" si="7"/>
        <v>0</v>
      </c>
      <c r="P7" s="32">
        <f t="shared" si="5"/>
        <v>0</v>
      </c>
      <c r="R7" s="13" t="str">
        <f>IF(D7="","",INDEX(IF(B7="Métropole",Constante_lb_Métropole,Constante_lb_Outremer),MATCH(D7,Liste_Bandes,0),IF(#REF!="&gt; 51 Mbits/s",2,1)))</f>
        <v/>
      </c>
    </row>
    <row r="8" spans="1:18" x14ac:dyDescent="0.25">
      <c r="A8" s="37"/>
      <c r="B8" s="37"/>
      <c r="C8" s="37"/>
      <c r="D8" s="37"/>
      <c r="E8" s="38"/>
      <c r="F8" s="37"/>
      <c r="G8" s="30" t="str">
        <f t="shared" si="0"/>
        <v>Manque Bande</v>
      </c>
      <c r="H8" s="61" t="str">
        <f t="shared" si="1"/>
        <v/>
      </c>
      <c r="I8" s="47" t="str">
        <f t="shared" si="2"/>
        <v/>
      </c>
      <c r="J8" s="31"/>
      <c r="K8" s="47" t="str">
        <f t="shared" si="3"/>
        <v/>
      </c>
      <c r="L8" s="46" t="str">
        <f t="shared" si="4"/>
        <v/>
      </c>
      <c r="M8" s="83">
        <f t="shared" si="6"/>
        <v>0</v>
      </c>
      <c r="N8" s="31"/>
      <c r="O8" s="83">
        <f t="shared" si="7"/>
        <v>0</v>
      </c>
      <c r="P8" s="32">
        <f t="shared" si="5"/>
        <v>0</v>
      </c>
      <c r="R8" s="13" t="str">
        <f>IF(D8="","",INDEX(IF(B8="Métropole",Constante_lb_Métropole,Constante_lb_Outremer),MATCH(D8,Liste_Bandes,0),IF(#REF!="&gt; 51 Mbits/s",2,1)))</f>
        <v/>
      </c>
    </row>
    <row r="9" spans="1:18" x14ac:dyDescent="0.25">
      <c r="A9" s="37"/>
      <c r="B9" s="37"/>
      <c r="C9" s="37"/>
      <c r="D9" s="37"/>
      <c r="E9" s="38"/>
      <c r="F9" s="37"/>
      <c r="G9" s="30" t="str">
        <f t="shared" si="0"/>
        <v>Manque Bande</v>
      </c>
      <c r="H9" s="61" t="str">
        <f t="shared" si="1"/>
        <v/>
      </c>
      <c r="I9" s="47" t="str">
        <f t="shared" si="2"/>
        <v/>
      </c>
      <c r="J9" s="31"/>
      <c r="K9" s="47" t="str">
        <f t="shared" si="3"/>
        <v/>
      </c>
      <c r="L9" s="46" t="str">
        <f t="shared" si="4"/>
        <v/>
      </c>
      <c r="M9" s="83">
        <f t="shared" si="6"/>
        <v>0</v>
      </c>
      <c r="N9" s="31"/>
      <c r="O9" s="83">
        <f t="shared" si="7"/>
        <v>0</v>
      </c>
      <c r="P9" s="32">
        <f t="shared" si="5"/>
        <v>0</v>
      </c>
      <c r="R9" s="13" t="str">
        <f>IF(D9="","",INDEX(IF(B9="Métropole",Constante_lb_Métropole,Constante_lb_Outremer),MATCH(D9,Liste_Bandes,0),IF(#REF!="&gt; 51 Mbits/s",2,1)))</f>
        <v/>
      </c>
    </row>
    <row r="10" spans="1:18" x14ac:dyDescent="0.25">
      <c r="A10" s="37"/>
      <c r="B10" s="37"/>
      <c r="C10" s="37"/>
      <c r="D10" s="37"/>
      <c r="E10" s="38"/>
      <c r="F10" s="37"/>
      <c r="G10" s="30" t="str">
        <f t="shared" si="0"/>
        <v>Manque Bande</v>
      </c>
      <c r="H10" s="61" t="str">
        <f t="shared" si="1"/>
        <v/>
      </c>
      <c r="I10" s="47" t="str">
        <f t="shared" si="2"/>
        <v/>
      </c>
      <c r="J10" s="31"/>
      <c r="K10" s="47" t="str">
        <f t="shared" si="3"/>
        <v/>
      </c>
      <c r="L10" s="46" t="str">
        <f t="shared" si="4"/>
        <v/>
      </c>
      <c r="M10" s="83">
        <f t="shared" si="6"/>
        <v>0</v>
      </c>
      <c r="N10" s="31"/>
      <c r="O10" s="83">
        <f t="shared" si="7"/>
        <v>0</v>
      </c>
      <c r="P10" s="32">
        <f t="shared" si="5"/>
        <v>0</v>
      </c>
      <c r="R10" s="13" t="str">
        <f>IF(D10="","",INDEX(IF(B10="Métropole",Constante_lb_Métropole,Constante_lb_Outremer),MATCH(D10,Liste_Bandes,0),IF(#REF!="&gt; 51 Mbits/s",2,1)))</f>
        <v/>
      </c>
    </row>
    <row r="11" spans="1:18" x14ac:dyDescent="0.25">
      <c r="A11" s="37"/>
      <c r="B11" s="37"/>
      <c r="C11" s="37"/>
      <c r="D11" s="37"/>
      <c r="E11" s="38"/>
      <c r="F11" s="37"/>
      <c r="G11" s="30" t="str">
        <f t="shared" si="0"/>
        <v>Manque Bande</v>
      </c>
      <c r="H11" s="61" t="str">
        <f t="shared" si="1"/>
        <v/>
      </c>
      <c r="I11" s="47" t="str">
        <f t="shared" si="2"/>
        <v/>
      </c>
      <c r="J11" s="31"/>
      <c r="K11" s="47" t="str">
        <f t="shared" si="3"/>
        <v/>
      </c>
      <c r="L11" s="46" t="str">
        <f t="shared" si="4"/>
        <v/>
      </c>
      <c r="M11" s="83">
        <f t="shared" si="6"/>
        <v>0</v>
      </c>
      <c r="N11" s="31"/>
      <c r="O11" s="83">
        <f t="shared" si="7"/>
        <v>0</v>
      </c>
      <c r="P11" s="32">
        <f t="shared" si="5"/>
        <v>0</v>
      </c>
      <c r="R11" s="13" t="str">
        <f>IF(D11="","",INDEX(IF(B11="Métropole",Constante_lb_Métropole,Constante_lb_Outremer),MATCH(D11,Liste_Bandes,0),IF(#REF!="&gt; 51 Mbits/s",2,1)))</f>
        <v/>
      </c>
    </row>
    <row r="12" spans="1:18" x14ac:dyDescent="0.25">
      <c r="A12" s="37"/>
      <c r="B12" s="37"/>
      <c r="C12" s="37"/>
      <c r="D12" s="37"/>
      <c r="E12" s="38"/>
      <c r="F12" s="37"/>
      <c r="G12" s="30" t="str">
        <f t="shared" si="0"/>
        <v>Manque Bande</v>
      </c>
      <c r="H12" s="61" t="str">
        <f t="shared" si="1"/>
        <v/>
      </c>
      <c r="I12" s="47" t="str">
        <f t="shared" si="2"/>
        <v/>
      </c>
      <c r="J12" s="31"/>
      <c r="K12" s="47" t="str">
        <f t="shared" si="3"/>
        <v/>
      </c>
      <c r="L12" s="46" t="str">
        <f t="shared" si="4"/>
        <v/>
      </c>
      <c r="M12" s="83">
        <f t="shared" si="6"/>
        <v>0</v>
      </c>
      <c r="N12" s="31"/>
      <c r="O12" s="83">
        <f t="shared" si="7"/>
        <v>0</v>
      </c>
      <c r="P12" s="32">
        <f t="shared" si="5"/>
        <v>0</v>
      </c>
      <c r="R12" s="13" t="str">
        <f>IF(D12="","",INDEX(IF(B12="Métropole",Constante_lb_Métropole,Constante_lb_Outremer),MATCH(D12,Liste_Bandes,0),IF(#REF!="&gt; 51 Mbits/s",2,1)))</f>
        <v/>
      </c>
    </row>
    <row r="13" spans="1:18" x14ac:dyDescent="0.25">
      <c r="A13" s="37"/>
      <c r="B13" s="37"/>
      <c r="C13" s="37"/>
      <c r="D13" s="37"/>
      <c r="E13" s="38"/>
      <c r="F13" s="37"/>
      <c r="G13" s="30" t="str">
        <f t="shared" si="0"/>
        <v>Manque Bande</v>
      </c>
      <c r="H13" s="61" t="str">
        <f t="shared" si="1"/>
        <v/>
      </c>
      <c r="I13" s="47" t="str">
        <f t="shared" si="2"/>
        <v/>
      </c>
      <c r="J13" s="31"/>
      <c r="K13" s="47" t="str">
        <f t="shared" si="3"/>
        <v/>
      </c>
      <c r="L13" s="46" t="str">
        <f t="shared" si="4"/>
        <v/>
      </c>
      <c r="M13" s="83">
        <f t="shared" si="6"/>
        <v>0</v>
      </c>
      <c r="N13" s="31"/>
      <c r="O13" s="83">
        <f t="shared" si="7"/>
        <v>0</v>
      </c>
      <c r="P13" s="32">
        <f t="shared" si="5"/>
        <v>0</v>
      </c>
      <c r="R13" s="13" t="str">
        <f>IF(D13="","",INDEX(IF(B13="Métropole",Constante_lb_Métropole,Constante_lb_Outremer),MATCH(D13,Liste_Bandes,0),IF(#REF!="&gt; 51 Mbits/s",2,1)))</f>
        <v/>
      </c>
    </row>
    <row r="14" spans="1:18" x14ac:dyDescent="0.25">
      <c r="A14" s="37"/>
      <c r="B14" s="37"/>
      <c r="C14" s="37"/>
      <c r="D14" s="37"/>
      <c r="E14" s="38"/>
      <c r="F14" s="37"/>
      <c r="G14" s="30" t="str">
        <f t="shared" si="0"/>
        <v>Manque Bande</v>
      </c>
      <c r="H14" s="61" t="str">
        <f t="shared" si="1"/>
        <v/>
      </c>
      <c r="I14" s="47" t="str">
        <f t="shared" si="2"/>
        <v/>
      </c>
      <c r="J14" s="31"/>
      <c r="K14" s="47" t="str">
        <f t="shared" si="3"/>
        <v/>
      </c>
      <c r="L14" s="46" t="str">
        <f t="shared" si="4"/>
        <v/>
      </c>
      <c r="M14" s="83">
        <f t="shared" si="6"/>
        <v>0</v>
      </c>
      <c r="N14" s="31"/>
      <c r="O14" s="83">
        <f t="shared" si="7"/>
        <v>0</v>
      </c>
      <c r="P14" s="32">
        <f t="shared" si="5"/>
        <v>0</v>
      </c>
      <c r="R14" s="13" t="str">
        <f>IF(D14="","",INDEX(IF(B14="Métropole",Constante_lb_Métropole,Constante_lb_Outremer),MATCH(D14,Liste_Bandes,0),IF(#REF!="&gt; 51 Mbits/s",2,1)))</f>
        <v/>
      </c>
    </row>
    <row r="15" spans="1:18" x14ac:dyDescent="0.25">
      <c r="A15" s="37"/>
      <c r="B15" s="37"/>
      <c r="C15" s="37"/>
      <c r="D15" s="37"/>
      <c r="E15" s="37"/>
      <c r="F15" s="37"/>
      <c r="G15" s="30" t="str">
        <f t="shared" si="0"/>
        <v>Manque Bande</v>
      </c>
      <c r="H15" s="61" t="str">
        <f t="shared" si="1"/>
        <v/>
      </c>
      <c r="I15" s="47" t="str">
        <f t="shared" si="2"/>
        <v/>
      </c>
      <c r="J15" s="31"/>
      <c r="K15" s="47" t="str">
        <f t="shared" si="3"/>
        <v/>
      </c>
      <c r="L15" s="46" t="str">
        <f t="shared" si="4"/>
        <v/>
      </c>
      <c r="M15" s="83">
        <f t="shared" si="6"/>
        <v>0</v>
      </c>
      <c r="N15" s="31"/>
      <c r="O15" s="83">
        <f t="shared" si="7"/>
        <v>0</v>
      </c>
      <c r="P15" s="32">
        <f t="shared" si="5"/>
        <v>0</v>
      </c>
      <c r="R15" s="13" t="str">
        <f>IF(D15="","",INDEX(IF(B15="Métropole",Constante_lb_Métropole,Constante_lb_Outremer),MATCH(D15,Liste_Bandes,0),IF(#REF!="&gt; 51 Mbits/s",2,1)))</f>
        <v/>
      </c>
    </row>
    <row r="16" spans="1:18" x14ac:dyDescent="0.25">
      <c r="A16" s="37"/>
      <c r="B16" s="37"/>
      <c r="C16" s="37"/>
      <c r="D16" s="37"/>
      <c r="E16" s="37"/>
      <c r="F16" s="37"/>
      <c r="G16" s="30" t="str">
        <f t="shared" si="0"/>
        <v>Manque Bande</v>
      </c>
      <c r="H16" s="61" t="str">
        <f t="shared" si="1"/>
        <v/>
      </c>
      <c r="I16" s="47" t="str">
        <f t="shared" si="2"/>
        <v/>
      </c>
      <c r="J16" s="31"/>
      <c r="K16" s="47" t="str">
        <f t="shared" si="3"/>
        <v/>
      </c>
      <c r="L16" s="46" t="str">
        <f t="shared" si="4"/>
        <v/>
      </c>
      <c r="M16" s="83">
        <f t="shared" si="6"/>
        <v>0</v>
      </c>
      <c r="N16" s="31"/>
      <c r="O16" s="83">
        <f t="shared" si="7"/>
        <v>0</v>
      </c>
      <c r="P16" s="32">
        <f t="shared" si="5"/>
        <v>0</v>
      </c>
      <c r="R16" s="13" t="str">
        <f>IF(D16="","",INDEX(IF(B16="Métropole",Constante_lb_Métropole,Constante_lb_Outremer),MATCH(D16,Liste_Bandes,0),IF(#REF!="&gt; 51 Mbits/s",2,1)))</f>
        <v/>
      </c>
    </row>
    <row r="17" spans="1:18" x14ac:dyDescent="0.25">
      <c r="A17" s="37"/>
      <c r="B17" s="37"/>
      <c r="C17" s="37"/>
      <c r="D17" s="37"/>
      <c r="E17" s="37"/>
      <c r="F17" s="37"/>
      <c r="G17" s="30" t="str">
        <f t="shared" si="0"/>
        <v>Manque Bande</v>
      </c>
      <c r="H17" s="61" t="str">
        <f t="shared" si="1"/>
        <v/>
      </c>
      <c r="I17" s="47" t="str">
        <f t="shared" si="2"/>
        <v/>
      </c>
      <c r="J17" s="31"/>
      <c r="K17" s="47" t="str">
        <f t="shared" si="3"/>
        <v/>
      </c>
      <c r="L17" s="46" t="str">
        <f t="shared" si="4"/>
        <v/>
      </c>
      <c r="M17" s="83">
        <f t="shared" si="6"/>
        <v>0</v>
      </c>
      <c r="N17" s="31"/>
      <c r="O17" s="83">
        <f t="shared" si="7"/>
        <v>0</v>
      </c>
      <c r="P17" s="32">
        <f t="shared" si="5"/>
        <v>0</v>
      </c>
      <c r="R17" s="13" t="str">
        <f>IF(D17="","",INDEX(IF(B17="Métropole",Constante_lb_Métropole,Constante_lb_Outremer),MATCH(D17,Liste_Bandes,0),IF(#REF!="&gt; 51 Mbits/s",2,1)))</f>
        <v/>
      </c>
    </row>
    <row r="18" spans="1:18" x14ac:dyDescent="0.25">
      <c r="A18" s="37"/>
      <c r="B18" s="37"/>
      <c r="C18" s="37"/>
      <c r="D18" s="37"/>
      <c r="E18" s="37"/>
      <c r="F18" s="37"/>
      <c r="G18" s="30" t="str">
        <f t="shared" si="0"/>
        <v>Manque Bande</v>
      </c>
      <c r="H18" s="61" t="str">
        <f t="shared" si="1"/>
        <v/>
      </c>
      <c r="I18" s="47" t="str">
        <f t="shared" si="2"/>
        <v/>
      </c>
      <c r="J18" s="31"/>
      <c r="K18" s="47" t="str">
        <f t="shared" si="3"/>
        <v/>
      </c>
      <c r="L18" s="46" t="str">
        <f t="shared" si="4"/>
        <v/>
      </c>
      <c r="M18" s="83">
        <f t="shared" si="6"/>
        <v>0</v>
      </c>
      <c r="N18" s="31"/>
      <c r="O18" s="83">
        <f t="shared" si="7"/>
        <v>0</v>
      </c>
      <c r="P18" s="32">
        <f t="shared" si="5"/>
        <v>0</v>
      </c>
      <c r="R18" s="13" t="str">
        <f>IF(D18="","",INDEX(IF(B18="Métropole",Constante_lb_Métropole,Constante_lb_Outremer),MATCH(D18,Liste_Bandes,0),IF(#REF!="&gt; 51 Mbits/s",2,1)))</f>
        <v/>
      </c>
    </row>
    <row r="19" spans="1:18" x14ac:dyDescent="0.25">
      <c r="A19" s="37"/>
      <c r="B19" s="37"/>
      <c r="C19" s="37"/>
      <c r="D19" s="37"/>
      <c r="E19" s="37"/>
      <c r="F19" s="37"/>
      <c r="G19" s="30" t="str">
        <f t="shared" si="0"/>
        <v>Manque Bande</v>
      </c>
      <c r="H19" s="61" t="str">
        <f t="shared" si="1"/>
        <v/>
      </c>
      <c r="I19" s="47" t="str">
        <f t="shared" si="2"/>
        <v/>
      </c>
      <c r="J19" s="31"/>
      <c r="K19" s="47" t="str">
        <f t="shared" si="3"/>
        <v/>
      </c>
      <c r="L19" s="46" t="str">
        <f t="shared" si="4"/>
        <v/>
      </c>
      <c r="M19" s="83">
        <f t="shared" si="6"/>
        <v>0</v>
      </c>
      <c r="N19" s="31"/>
      <c r="O19" s="83">
        <f t="shared" si="7"/>
        <v>0</v>
      </c>
      <c r="P19" s="32">
        <f t="shared" si="5"/>
        <v>0</v>
      </c>
      <c r="R19" s="13" t="str">
        <f>IF(D19="","",INDEX(IF(B19="Métropole",Constante_lb_Métropole,Constante_lb_Outremer),MATCH(D19,Liste_Bandes,0),IF(#REF!="&gt; 51 Mbits/s",2,1)))</f>
        <v/>
      </c>
    </row>
    <row r="20" spans="1:18" x14ac:dyDescent="0.25">
      <c r="A20" s="37"/>
      <c r="B20" s="37"/>
      <c r="C20" s="37"/>
      <c r="D20" s="37"/>
      <c r="E20" s="37"/>
      <c r="F20" s="37"/>
      <c r="G20" s="30" t="str">
        <f t="shared" si="0"/>
        <v>Manque Bande</v>
      </c>
      <c r="H20" s="61" t="str">
        <f t="shared" si="1"/>
        <v/>
      </c>
      <c r="I20" s="47" t="str">
        <f t="shared" si="2"/>
        <v/>
      </c>
      <c r="J20" s="31"/>
      <c r="K20" s="47" t="str">
        <f t="shared" si="3"/>
        <v/>
      </c>
      <c r="L20" s="46" t="str">
        <f t="shared" si="4"/>
        <v/>
      </c>
      <c r="M20" s="83">
        <f t="shared" si="6"/>
        <v>0</v>
      </c>
      <c r="N20" s="31"/>
      <c r="O20" s="83">
        <f t="shared" si="7"/>
        <v>0</v>
      </c>
      <c r="P20" s="32">
        <f t="shared" si="5"/>
        <v>0</v>
      </c>
      <c r="R20" s="13" t="str">
        <f>IF(D20="","",INDEX(IF(B20="Métropole",Constante_lb_Métropole,Constante_lb_Outremer),MATCH(D20,Liste_Bandes,0),IF(#REF!="&gt; 51 Mbits/s",2,1)))</f>
        <v/>
      </c>
    </row>
    <row r="21" spans="1:18" x14ac:dyDescent="0.25">
      <c r="A21" s="37"/>
      <c r="B21" s="37"/>
      <c r="C21" s="37"/>
      <c r="D21" s="37"/>
      <c r="E21" s="37"/>
      <c r="F21" s="37"/>
      <c r="G21" s="30" t="str">
        <f t="shared" si="0"/>
        <v>Manque Bande</v>
      </c>
      <c r="H21" s="61" t="str">
        <f t="shared" si="1"/>
        <v/>
      </c>
      <c r="I21" s="47" t="str">
        <f t="shared" si="2"/>
        <v/>
      </c>
      <c r="J21" s="31"/>
      <c r="K21" s="47" t="str">
        <f t="shared" si="3"/>
        <v/>
      </c>
      <c r="L21" s="46" t="str">
        <f t="shared" si="4"/>
        <v/>
      </c>
      <c r="M21" s="83">
        <f t="shared" si="6"/>
        <v>0</v>
      </c>
      <c r="N21" s="31"/>
      <c r="O21" s="83">
        <f t="shared" si="7"/>
        <v>0</v>
      </c>
      <c r="P21" s="32">
        <f t="shared" si="5"/>
        <v>0</v>
      </c>
      <c r="R21" s="13" t="str">
        <f>IF(D21="","",INDEX(IF(B21="Métropole",Constante_lb_Métropole,Constante_lb_Outremer),MATCH(D21,Liste_Bandes,0),IF(#REF!="&gt; 51 Mbits/s",2,1)))</f>
        <v/>
      </c>
    </row>
    <row r="22" spans="1:18" x14ac:dyDescent="0.25">
      <c r="A22" s="37"/>
      <c r="B22" s="37"/>
      <c r="C22" s="37"/>
      <c r="D22" s="37"/>
      <c r="E22" s="37"/>
      <c r="F22" s="37"/>
      <c r="G22" s="30" t="str">
        <f t="shared" si="0"/>
        <v>Manque Bande</v>
      </c>
      <c r="H22" s="61" t="str">
        <f t="shared" si="1"/>
        <v/>
      </c>
      <c r="I22" s="47" t="str">
        <f t="shared" si="2"/>
        <v/>
      </c>
      <c r="J22" s="31"/>
      <c r="K22" s="47" t="str">
        <f t="shared" si="3"/>
        <v/>
      </c>
      <c r="L22" s="46" t="str">
        <f t="shared" si="4"/>
        <v/>
      </c>
      <c r="M22" s="83">
        <f t="shared" si="6"/>
        <v>0</v>
      </c>
      <c r="N22" s="31"/>
      <c r="O22" s="83">
        <f t="shared" si="7"/>
        <v>0</v>
      </c>
      <c r="P22" s="32">
        <f t="shared" si="5"/>
        <v>0</v>
      </c>
      <c r="R22" s="13"/>
    </row>
    <row r="23" spans="1:18" x14ac:dyDescent="0.25">
      <c r="A23" s="37"/>
      <c r="B23" s="37"/>
      <c r="C23" s="37"/>
      <c r="D23" s="37"/>
      <c r="E23" s="37"/>
      <c r="F23" s="37"/>
      <c r="G23" s="30" t="str">
        <f t="shared" si="0"/>
        <v>Manque Bande</v>
      </c>
      <c r="H23" s="61" t="str">
        <f t="shared" si="1"/>
        <v/>
      </c>
      <c r="I23" s="47" t="str">
        <f t="shared" si="2"/>
        <v/>
      </c>
      <c r="J23" s="31"/>
      <c r="K23" s="47" t="str">
        <f t="shared" si="3"/>
        <v/>
      </c>
      <c r="L23" s="46" t="str">
        <f t="shared" si="4"/>
        <v/>
      </c>
      <c r="M23" s="83">
        <f t="shared" si="6"/>
        <v>0</v>
      </c>
      <c r="N23" s="31"/>
      <c r="O23" s="83">
        <f t="shared" si="7"/>
        <v>0</v>
      </c>
      <c r="P23" s="32">
        <f t="shared" si="5"/>
        <v>0</v>
      </c>
      <c r="R23" s="13"/>
    </row>
    <row r="24" spans="1:18" x14ac:dyDescent="0.25">
      <c r="A24" s="37"/>
      <c r="B24" s="37"/>
      <c r="C24" s="37"/>
      <c r="D24" s="37"/>
      <c r="E24" s="37"/>
      <c r="F24" s="37"/>
      <c r="G24" s="30" t="str">
        <f t="shared" si="0"/>
        <v>Manque Bande</v>
      </c>
      <c r="H24" s="61" t="str">
        <f t="shared" si="1"/>
        <v/>
      </c>
      <c r="I24" s="47" t="str">
        <f t="shared" si="2"/>
        <v/>
      </c>
      <c r="J24" s="31"/>
      <c r="K24" s="47" t="str">
        <f t="shared" si="3"/>
        <v/>
      </c>
      <c r="L24" s="46" t="str">
        <f t="shared" si="4"/>
        <v/>
      </c>
      <c r="M24" s="83">
        <f t="shared" si="6"/>
        <v>0</v>
      </c>
      <c r="N24" s="31"/>
      <c r="O24" s="83">
        <f t="shared" si="7"/>
        <v>0</v>
      </c>
      <c r="P24" s="32">
        <f t="shared" si="5"/>
        <v>0</v>
      </c>
      <c r="R24" s="13"/>
    </row>
    <row r="25" spans="1:18" x14ac:dyDescent="0.25">
      <c r="A25" s="37"/>
      <c r="B25" s="37"/>
      <c r="C25" s="37"/>
      <c r="D25" s="37"/>
      <c r="E25" s="37"/>
      <c r="F25" s="37"/>
      <c r="G25" s="30" t="str">
        <f t="shared" si="0"/>
        <v>Manque Bande</v>
      </c>
      <c r="H25" s="61" t="str">
        <f t="shared" si="1"/>
        <v/>
      </c>
      <c r="I25" s="47" t="str">
        <f t="shared" si="2"/>
        <v/>
      </c>
      <c r="J25" s="31"/>
      <c r="K25" s="47" t="str">
        <f t="shared" si="3"/>
        <v/>
      </c>
      <c r="L25" s="46" t="str">
        <f t="shared" si="4"/>
        <v/>
      </c>
      <c r="M25" s="83">
        <f t="shared" si="6"/>
        <v>0</v>
      </c>
      <c r="N25" s="31"/>
      <c r="O25" s="83">
        <f t="shared" si="7"/>
        <v>0</v>
      </c>
      <c r="P25" s="32">
        <f t="shared" si="5"/>
        <v>0</v>
      </c>
      <c r="R25" s="13"/>
    </row>
    <row r="26" spans="1:18" x14ac:dyDescent="0.25">
      <c r="A26" s="37"/>
      <c r="B26" s="37"/>
      <c r="C26" s="37"/>
      <c r="D26" s="37"/>
      <c r="E26" s="37"/>
      <c r="F26" s="37"/>
      <c r="G26" s="30" t="str">
        <f t="shared" si="0"/>
        <v>Manque Bande</v>
      </c>
      <c r="H26" s="61" t="str">
        <f t="shared" si="1"/>
        <v/>
      </c>
      <c r="I26" s="47" t="str">
        <f t="shared" si="2"/>
        <v/>
      </c>
      <c r="J26" s="31"/>
      <c r="K26" s="47" t="str">
        <f t="shared" si="3"/>
        <v/>
      </c>
      <c r="L26" s="46" t="str">
        <f t="shared" si="4"/>
        <v/>
      </c>
      <c r="M26" s="83">
        <f t="shared" si="6"/>
        <v>0</v>
      </c>
      <c r="N26" s="31"/>
      <c r="O26" s="83">
        <f t="shared" si="7"/>
        <v>0</v>
      </c>
      <c r="P26" s="32">
        <f t="shared" si="5"/>
        <v>0</v>
      </c>
      <c r="R26" s="13"/>
    </row>
    <row r="27" spans="1:18" x14ac:dyDescent="0.25">
      <c r="A27" s="37"/>
      <c r="B27" s="37"/>
      <c r="C27" s="37"/>
      <c r="D27" s="37"/>
      <c r="E27" s="37"/>
      <c r="F27" s="37"/>
      <c r="G27" s="30" t="str">
        <f t="shared" si="0"/>
        <v>Manque Bande</v>
      </c>
      <c r="H27" s="61" t="str">
        <f t="shared" si="1"/>
        <v/>
      </c>
      <c r="I27" s="47" t="str">
        <f t="shared" si="2"/>
        <v/>
      </c>
      <c r="J27" s="31"/>
      <c r="K27" s="47" t="str">
        <f t="shared" si="3"/>
        <v/>
      </c>
      <c r="L27" s="46" t="str">
        <f t="shared" si="4"/>
        <v/>
      </c>
      <c r="M27" s="83">
        <f t="shared" si="6"/>
        <v>0</v>
      </c>
      <c r="N27" s="31"/>
      <c r="O27" s="83">
        <f t="shared" si="7"/>
        <v>0</v>
      </c>
      <c r="P27" s="32">
        <f t="shared" si="5"/>
        <v>0</v>
      </c>
      <c r="R27" s="13" t="str">
        <f>IF(D27="","",INDEX(IF(B27="Métropole",Constante_lb_Métropole,Constante_lb_Outremer),MATCH(D27,Liste_Bandes,0),IF(#REF!="&gt; 51 Mbits/s",2,1)))</f>
        <v/>
      </c>
    </row>
    <row r="28" spans="1:18" x14ac:dyDescent="0.25">
      <c r="A28" s="37"/>
      <c r="B28" s="37"/>
      <c r="C28" s="37"/>
      <c r="D28" s="37"/>
      <c r="E28" s="37"/>
      <c r="F28" s="37"/>
      <c r="G28" s="30" t="str">
        <f t="shared" si="0"/>
        <v>Manque Bande</v>
      </c>
      <c r="H28" s="61" t="str">
        <f t="shared" si="1"/>
        <v/>
      </c>
      <c r="I28" s="47" t="str">
        <f t="shared" si="2"/>
        <v/>
      </c>
      <c r="J28" s="31"/>
      <c r="K28" s="47" t="str">
        <f t="shared" si="3"/>
        <v/>
      </c>
      <c r="L28" s="46" t="str">
        <f t="shared" si="4"/>
        <v/>
      </c>
      <c r="M28" s="83">
        <f t="shared" si="6"/>
        <v>0</v>
      </c>
      <c r="N28" s="31"/>
      <c r="O28" s="83">
        <f t="shared" si="7"/>
        <v>0</v>
      </c>
      <c r="P28" s="32">
        <f t="shared" si="5"/>
        <v>0</v>
      </c>
      <c r="R28" s="13" t="str">
        <f>IF(D28="","",INDEX(IF(B28="Métropole",Constante_lb_Métropole,Constante_lb_Outremer),MATCH(D28,Liste_Bandes,0),IF(#REF!="&gt; 51 Mbits/s",2,1)))</f>
        <v/>
      </c>
    </row>
    <row r="29" spans="1:18" x14ac:dyDescent="0.25">
      <c r="A29" s="37"/>
      <c r="B29" s="37"/>
      <c r="C29" s="37"/>
      <c r="D29" s="37"/>
      <c r="E29" s="37"/>
      <c r="F29" s="37"/>
      <c r="G29" s="30" t="str">
        <f t="shared" si="0"/>
        <v>Manque Bande</v>
      </c>
      <c r="H29" s="61" t="str">
        <f t="shared" si="1"/>
        <v/>
      </c>
      <c r="I29" s="47" t="str">
        <f t="shared" si="2"/>
        <v/>
      </c>
      <c r="J29" s="31"/>
      <c r="K29" s="47" t="str">
        <f t="shared" si="3"/>
        <v/>
      </c>
      <c r="L29" s="46" t="str">
        <f t="shared" si="4"/>
        <v/>
      </c>
      <c r="M29" s="83">
        <f t="shared" si="6"/>
        <v>0</v>
      </c>
      <c r="N29" s="31"/>
      <c r="O29" s="83">
        <f t="shared" si="7"/>
        <v>0</v>
      </c>
      <c r="P29" s="32">
        <f t="shared" si="5"/>
        <v>0</v>
      </c>
      <c r="R29" s="13" t="str">
        <f>IF(D29="","",INDEX(IF(B29="Métropole",Constante_lb_Métropole,Constante_lb_Outremer),MATCH(D29,Liste_Bandes,0),IF(#REF!="&gt; 51 Mbits/s",2,1)))</f>
        <v/>
      </c>
    </row>
    <row r="30" spans="1:18" x14ac:dyDescent="0.25">
      <c r="A30" s="37"/>
      <c r="B30" s="37"/>
      <c r="C30" s="37"/>
      <c r="D30" s="37"/>
      <c r="E30" s="37"/>
      <c r="F30" s="37"/>
      <c r="G30" s="30" t="str">
        <f t="shared" si="0"/>
        <v>Manque Bande</v>
      </c>
      <c r="H30" s="61" t="str">
        <f t="shared" si="1"/>
        <v/>
      </c>
      <c r="I30" s="47" t="str">
        <f t="shared" si="2"/>
        <v/>
      </c>
      <c r="J30" s="31"/>
      <c r="K30" s="47" t="str">
        <f t="shared" si="3"/>
        <v/>
      </c>
      <c r="L30" s="46" t="str">
        <f t="shared" si="4"/>
        <v/>
      </c>
      <c r="M30" s="83">
        <f t="shared" si="6"/>
        <v>0</v>
      </c>
      <c r="N30" s="31"/>
      <c r="O30" s="83">
        <f t="shared" si="7"/>
        <v>0</v>
      </c>
      <c r="P30" s="32">
        <f t="shared" si="5"/>
        <v>0</v>
      </c>
      <c r="R30" s="13" t="str">
        <f>IF(D30="","",INDEX(IF(B30="Métropole",Constante_lb_Métropole,Constante_lb_Outremer),MATCH(D30,Liste_Bandes,0),IF(#REF!="&gt; 51 Mbits/s",2,1)))</f>
        <v/>
      </c>
    </row>
    <row r="31" spans="1:18" x14ac:dyDescent="0.25">
      <c r="H31" s="67"/>
      <c r="I31" s="67"/>
      <c r="J31" s="67"/>
      <c r="K31" s="67"/>
      <c r="L31" s="130" t="s">
        <v>40</v>
      </c>
      <c r="M31" s="35">
        <f>SUM(M5:M30)</f>
        <v>0</v>
      </c>
      <c r="N31" s="34"/>
      <c r="O31" s="35">
        <f>SUM(O5:O30)</f>
        <v>0</v>
      </c>
      <c r="P31" s="128">
        <f>SUM(P5:P30)</f>
        <v>0</v>
      </c>
    </row>
    <row r="32" spans="1:18" x14ac:dyDescent="0.25">
      <c r="H32" s="39"/>
      <c r="I32" s="39"/>
      <c r="J32" s="39"/>
      <c r="K32" s="39"/>
      <c r="L32" s="129"/>
      <c r="M32" s="125">
        <f>M31+O31</f>
        <v>0</v>
      </c>
      <c r="N32" s="126"/>
      <c r="O32" s="127"/>
      <c r="P32" s="129"/>
    </row>
    <row r="34" spans="1:15" s="74" customFormat="1" x14ac:dyDescent="0.25">
      <c r="A34" s="74" t="s">
        <v>193</v>
      </c>
      <c r="B34" s="75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5" s="74" customFormat="1" x14ac:dyDescent="0.25">
      <c r="A35" s="74" t="s">
        <v>194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15" s="74" customFormat="1" x14ac:dyDescent="0.25">
      <c r="A36" s="1" t="s">
        <v>196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1:15" s="74" customFormat="1" x14ac:dyDescent="0.25">
      <c r="A37" s="22" t="s">
        <v>179</v>
      </c>
      <c r="B37" s="76"/>
      <c r="C37" s="76"/>
      <c r="D37" s="76"/>
      <c r="E37" s="77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s="42" customFormat="1" x14ac:dyDescent="0.2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 s="42" customFormat="1" x14ac:dyDescent="0.2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</sheetData>
  <sheetProtection password="ECF7" sheet="1" objects="1" scenarios="1" selectLockedCells="1"/>
  <mergeCells count="3">
    <mergeCell ref="M32:O32"/>
    <mergeCell ref="P31:P32"/>
    <mergeCell ref="L31:L32"/>
  </mergeCells>
  <phoneticPr fontId="7" type="noConversion"/>
  <dataValidations count="7">
    <dataValidation type="list" allowBlank="1" showInputMessage="1" showErrorMessage="1" error="Vous devez sélectionner un élément dans la liste proposée" sqref="C5:C30">
      <formula1>INDIRECT(B5)</formula1>
    </dataValidation>
    <dataValidation type="whole" allowBlank="1" showInputMessage="1" showErrorMessage="1" error="Vous devez saisir un nombre entier compris entre 1 et 365" sqref="F5:F30">
      <formula1>1</formula1>
      <formula2>365</formula2>
    </dataValidation>
    <dataValidation type="list" allowBlank="1" showInputMessage="1" showErrorMessage="1" error="Vous devez sélectionner un élément dans la liste proposée" sqref="D5:D30">
      <formula1>Liste_Bandes_Lot</formula1>
    </dataValidation>
    <dataValidation type="list" allowBlank="1" showInputMessage="1" showErrorMessage="1" error="Vous devez sélectionner un élément dans la liste proposée" sqref="B6:B30">
      <formula1>"Départements,Métropole,Régions"</formula1>
    </dataValidation>
    <dataValidation type="list" allowBlank="1" showInputMessage="1" showErrorMessage="1" errorTitle="Erreur" error="Année non valide" sqref="A5:A30">
      <formula1>Liste_Annee</formula1>
    </dataValidation>
    <dataValidation type="decimal" operator="greaterThan" allowBlank="1" showInputMessage="1" showErrorMessage="1" promptTitle="Supérieure ou égale à 3,5 MHz" prompt="Saisir la valeur de la bande totale souhaitée" sqref="E5:E30">
      <formula1>3</formula1>
    </dataValidation>
    <dataValidation type="list" allowBlank="1" showInputMessage="1" showErrorMessage="1" error="Vous devez sélectionner un élément dans la liste proposée" sqref="B5">
      <formula1>"Départements,Collectivités,Métropole,Régions"</formula1>
    </dataValidation>
  </dataValidations>
  <pageMargins left="0.19685039370078741" right="0.19685039370078741" top="0.59055118110236227" bottom="0.59055118110236227" header="0.19685039370078741" footer="0.19685039370078741"/>
  <pageSetup paperSize="9" scale="70" orientation="landscape" horizontalDpi="200" verticalDpi="200" r:id="rId1"/>
  <headerFooter alignWithMargins="0">
    <oddHeader>&amp;C&amp;"Arial,Gras"&amp;12&amp;UCalcul Prévisionnel des Redevances pour Usage de Fréquences FH</oddHeader>
    <oddFooter>&amp;C&amp;F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" r:id="rId4" name="Button 13">
              <controlPr defaultSize="0" print="0" autoFill="0" autoPict="0" macro="[0]!Nettoyage_Tableau">
                <anchor moveWithCells="1" sizeWithCells="1">
                  <from>
                    <xdr:col>0</xdr:col>
                    <xdr:colOff>38100</xdr:colOff>
                    <xdr:row>0</xdr:row>
                    <xdr:rowOff>38100</xdr:rowOff>
                  </from>
                  <to>
                    <xdr:col>1</xdr:col>
                    <xdr:colOff>716280</xdr:colOff>
                    <xdr:row>1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35</vt:i4>
      </vt:variant>
    </vt:vector>
  </HeadingPairs>
  <TitlesOfParts>
    <vt:vector size="39" baseType="lpstr">
      <vt:lpstr>Données générales</vt:lpstr>
      <vt:lpstr>Surface Géo</vt:lpstr>
      <vt:lpstr>Assignation</vt:lpstr>
      <vt:lpstr>Allotissement</vt:lpstr>
      <vt:lpstr>année_Ref</vt:lpstr>
      <vt:lpstr>Bande_1_5</vt:lpstr>
      <vt:lpstr>Bande_11</vt:lpstr>
      <vt:lpstr>Bande_13</vt:lpstr>
      <vt:lpstr>Bande_18</vt:lpstr>
      <vt:lpstr>Bande_23</vt:lpstr>
      <vt:lpstr>Bande_26</vt:lpstr>
      <vt:lpstr>Bande_3_5</vt:lpstr>
      <vt:lpstr>Bande_32</vt:lpstr>
      <vt:lpstr>Bande_38</vt:lpstr>
      <vt:lpstr>Bande_6A</vt:lpstr>
      <vt:lpstr>Bande_6B</vt:lpstr>
      <vt:lpstr>Bande_6INTERBAS</vt:lpstr>
      <vt:lpstr>Bande_6INTERHAUT</vt:lpstr>
      <vt:lpstr>Bande_70_80</vt:lpstr>
      <vt:lpstr>Bande_8</vt:lpstr>
      <vt:lpstr>Collectivités</vt:lpstr>
      <vt:lpstr>Constante_lb_Métropole</vt:lpstr>
      <vt:lpstr>Constante_lb_Outremer</vt:lpstr>
      <vt:lpstr>Départements</vt:lpstr>
      <vt:lpstr>Liste_Annee</vt:lpstr>
      <vt:lpstr>Liste_Bandes</vt:lpstr>
      <vt:lpstr>Liste_Bandes_Lot</vt:lpstr>
      <vt:lpstr>Liste_Coeff_a</vt:lpstr>
      <vt:lpstr>Liste_Coeff_bf</vt:lpstr>
      <vt:lpstr>Liste_Coeff_es</vt:lpstr>
      <vt:lpstr>Liste_Modulations</vt:lpstr>
      <vt:lpstr>Liste_Var_IPC</vt:lpstr>
      <vt:lpstr>Liste_Var_IPC_pourcent</vt:lpstr>
      <vt:lpstr>Liste_Var_IPC_Pourcent_Annee</vt:lpstr>
      <vt:lpstr>Métropole</vt:lpstr>
      <vt:lpstr>Régions</vt:lpstr>
      <vt:lpstr>Sous_zone</vt:lpstr>
      <vt:lpstr>Superficie_sous_zone</vt:lpstr>
      <vt:lpstr>Surface_metropole</vt:lpstr>
    </vt:vector>
  </TitlesOfParts>
  <Company>République Française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LECLAPART</dc:creator>
  <cp:lastModifiedBy>Anne-Lise</cp:lastModifiedBy>
  <cp:lastPrinted>2015-02-25T10:36:07Z</cp:lastPrinted>
  <dcterms:created xsi:type="dcterms:W3CDTF">2008-07-02T05:47:20Z</dcterms:created>
  <dcterms:modified xsi:type="dcterms:W3CDTF">2019-10-29T09:09:32Z</dcterms:modified>
</cp:coreProperties>
</file>